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<sst xmlns="http://schemas.openxmlformats.org/spreadsheetml/2006/main" count="1080" uniqueCount="903">
  <si>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</si>
  <si>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</si>
  <si>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</si>
  <si>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</si>
  <si>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</si>
  <si>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</si>
  <si>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</si>
  <si>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</si>
  <si>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</si>
  <si>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</si>
  <si>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</si>
  <si>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</si>
  <si>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</si>
  <si>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</si>
  <si>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</si>
  <si>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</si>
  <si>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</si>
  <si>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</si>
  <si>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</si>
  <si>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</si>
  <si>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</si>
  <si>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</si>
  <si>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</si>
  <si>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</si>
  <si>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</si>
  <si>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</si>
  <si>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</si>
  <si>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</si>
  <si>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</si>
  <si>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</si>
  <si>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</si>
  <si>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</si>
  <si>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</si>
  <si>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</si>
  <si>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</si>
  <si>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</si>
  <si>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</si>
  <si>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</si>
  <si>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</si>
  <si>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</si>
  <si>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</si>
  <si>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</si>
  <si>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</si>
  <si>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</si>
  <si>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</si>
  <si>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</si>
  <si>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</si>
  <si>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</si>
  <si>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</si>
  <si>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</si>
  <si>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</si>
  <si>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</si>
  <si>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</si>
  <si>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</si>
  <si>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</si>
  <si>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</si>
  <si>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</si>
  <si>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</si>
  <si>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</si>
  <si>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</si>
  <si>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</si>
  <si>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</si>
  <si>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</si>
  <si>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</si>
  <si>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</si>
  <si>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</si>
  <si>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</si>
  <si>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</si>
  <si>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</si>
  <si>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</si>
  <si>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</si>
  <si>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</si>
  <si>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</si>
  <si>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</si>
  <si>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</si>
  <si>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</si>
  <si>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</si>
  <si>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</si>
  <si>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</si>
  <si>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</si>
  <si>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</si>
  <si>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</si>
  <si>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</si>
  <si>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</si>
  <si>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</si>
  <si>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</si>
  <si>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</si>
  <si>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</si>
  <si>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</si>
  <si>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</si>
  <si>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</si>
  <si>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</si>
  <si>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</si>
  <si>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</si>
  <si>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</si>
  <si>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</si>
  <si>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</si>
  <si>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</si>
  <si>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</si>
  <si>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</si>
  <si>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</si>
  <si>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</si>
  <si>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</si>
  <si>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</si>
  <si>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</si>
  <si>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</si>
  <si>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</si>
  <si>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</si>
  <si>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</si>
  <si>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</si>
  <si>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</si>
  <si>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</si>
  <si>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</si>
  <si>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</si>
  <si>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</si>
  <si>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</si>
  <si>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</si>
  <si>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</si>
  <si>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</si>
  <si>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</si>
  <si>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</si>
  <si>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</si>
  <si>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</si>
  <si>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</si>
  <si>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</si>
  <si>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</si>
  <si>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</si>
  <si>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</si>
  <si>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</si>
  <si>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</si>
  <si>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</si>
  <si>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</si>
  <si>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</si>
  <si>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</si>
  <si>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</si>
  <si>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</si>
  <si>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</si>
  <si>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</si>
  <si>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</si>
  <si>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</si>
  <si>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</si>
  <si>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</si>
  <si>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</si>
  <si>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</si>
  <si>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</si>
  <si>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</si>
  <si>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</si>
  <si>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</si>
  <si>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</si>
  <si>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</si>
  <si>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</si>
  <si>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</si>
  <si>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</si>
  <si>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</si>
  <si>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</si>
  <si>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</si>
  <si>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</si>
  <si>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</si>
  <si>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</si>
  <si>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</si>
  <si>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</si>
  <si>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</si>
  <si>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</si>
  <si>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</si>
  <si>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</si>
  <si>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</si>
  <si>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</si>
  <si>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</si>
  <si>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</si>
  <si>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</si>
  <si>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</si>
  <si>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</si>
  <si>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</si>
  <si>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</si>
  <si>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</si>
  <si>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</si>
  <si>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</si>
  <si>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</si>
  <si>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</si>
  <si>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</si>
  <si>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</si>
  <si>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</si>
  <si>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</si>
  <si>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</si>
  <si>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</si>
  <si>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</si>
  <si>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</si>
  <si>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</si>
  <si>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</si>
  <si>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</si>
  <si>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</si>
  <si>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</si>
  <si>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</si>
  <si>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</si>
  <si>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</si>
  <si>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</si>
  <si>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</si>
  <si>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</si>
  <si>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</si>
  <si>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</si>
  <si>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</si>
  <si>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</si>
  <si>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</si>
  <si>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</si>
  <si>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</si>
  <si>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</si>
  <si>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</si>
  <si>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</si>
  <si>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</si>
  <si>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</si>
  <si>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</si>
  <si>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</si>
  <si>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</si>
  <si>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</si>
  <si>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</si>
  <si>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</si>
  <si>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</si>
  <si>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</si>
  <si>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</si>
  <si>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</si>
  <si>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</si>
  <si>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</si>
  <si>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</si>
  <si>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</si>
  <si>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</si>
  <si>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</si>
  <si>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</si>
  <si>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</si>
  <si>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</si>
  <si>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</si>
  <si>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</si>
  <si>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</si>
  <si>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</si>
  <si>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</si>
  <si>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</si>
  <si>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</si>
  <si>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</si>
  <si>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</si>
  <si>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</si>
  <si>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</si>
  <si>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</si>
  <si>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</si>
  <si>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</si>
  <si>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</si>
  <si>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</si>
  <si>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</si>
  <si>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</si>
  <si>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</si>
  <si>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</si>
  <si>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</si>
  <si>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</si>
  <si>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</si>
  <si>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</si>
  <si>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</si>
  <si>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</si>
  <si>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</si>
  <si>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</si>
  <si>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</si>
  <si>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</si>
  <si>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</si>
  <si>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</si>
  <si>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</si>
  <si>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</si>
  <si>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</si>
  <si>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</si>
  <si>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</si>
  <si>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</si>
  <si>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</si>
  <si>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</si>
  <si>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</si>
  <si>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</si>
  <si>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</si>
  <si>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</si>
  <si>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</si>
  <si>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</si>
  <si>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</si>
  <si>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</si>
  <si>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</si>
  <si>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</si>
  <si>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</si>
  <si>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</si>
  <si>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</si>
  <si>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</si>
  <si>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</si>
  <si>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</si>
  <si>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</si>
  <si>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</si>
  <si>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</si>
  <si>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</si>
  <si>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</si>
  <si>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</si>
  <si>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</si>
  <si>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</si>
  <si>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</si>
  <si>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</si>
  <si>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</si>
  <si>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</si>
  <si>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</si>
  <si>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</si>
  <si>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</si>
  <si>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</si>
  <si>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</si>
  <si>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</si>
  <si>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</si>
  <si>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</si>
  <si>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</si>
  <si>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</si>
  <si>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</si>
  <si>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</si>
  <si>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</si>
  <si>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</si>
  <si>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</si>
  <si>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</si>
  <si>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</si>
  <si>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</si>
  <si>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</si>
  <si>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</si>
  <si>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</si>
  <si>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</si>
  <si>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</si>
  <si>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</si>
  <si>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</si>
  <si>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</si>
  <si>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</si>
  <si>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</si>
  <si>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</si>
  <si>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</si>
  <si>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</si>
  <si>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</si>
  <si>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</si>
  <si>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</si>
  <si>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</si>
  <si>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</si>
  <si>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</si>
  <si>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</si>
  <si>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</si>
  <si>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</si>
  <si>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</si>
  <si>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</si>
  <si>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</si>
  <si>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</si>
  <si>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</si>
  <si>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</si>
  <si>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</si>
  <si>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</si>
  <si>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</si>
  <si>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</si>
  <si>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</si>
  <si>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</si>
  <si>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</si>
  <si>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</si>
  <si>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</si>
  <si>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</si>
  <si>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</si>
  <si>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</si>
  <si>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</si>
  <si>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</si>
  <si>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</si>
  <si>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</si>
  <si>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</si>
  <si>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</si>
  <si>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</si>
  <si>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</si>
  <si>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</si>
  <si>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</si>
  <si>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</si>
  <si>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</si>
  <si>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</si>
  <si>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</si>
  <si>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</si>
  <si>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</si>
  <si>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</si>
  <si>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</si>
  <si>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</si>
  <si>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</si>
  <si>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</si>
  <si>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</si>
  <si>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</si>
  <si>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</si>
  <si>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</si>
  <si>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</si>
  <si>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</si>
  <si>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</si>
  <si>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</si>
  <si>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</si>
  <si>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</si>
  <si>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</si>
  <si>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</si>
  <si>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</si>
  <si>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</si>
  <si>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</si>
  <si>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</si>
  <si>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</si>
  <si>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</si>
  <si>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</si>
  <si>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</si>
  <si>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</si>
  <si>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</si>
  <si>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</si>
  <si>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</si>
  <si>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</si>
  <si>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</si>
  <si>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</si>
  <si>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</si>
  <si>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</si>
  <si>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</si>
  <si>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</si>
  <si>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</si>
  <si>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</si>
  <si>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</si>
  <si>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</si>
  <si>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</si>
  <si>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</si>
  <si>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</si>
  <si>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</si>
  <si>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</si>
  <si>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</si>
  <si>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</si>
  <si>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</si>
  <si>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</si>
  <si>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</si>
  <si>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</si>
  <si>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</si>
  <si>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</si>
  <si>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</si>
  <si>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</si>
  <si>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</si>
  <si>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</si>
  <si>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</si>
  <si>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</si>
  <si>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</si>
  <si>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</si>
  <si>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</si>
  <si>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</si>
  <si>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</si>
  <si>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</si>
  <si>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</si>
  <si>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</si>
  <si>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</si>
  <si>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</si>
  <si>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</si>
  <si>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</si>
  <si>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</si>
  <si>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</si>
  <si>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</si>
  <si>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</si>
  <si>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</si>
  <si>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</si>
  <si>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</si>
  <si>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</si>
  <si>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</si>
  <si>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</si>
  <si>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</si>
  <si>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</si>
  <si>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</si>
  <si>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</si>
  <si>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</si>
  <si>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</si>
  <si>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</si>
  <si>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</si>
  <si>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</si>
  <si>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</si>
  <si>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</si>
  <si>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</si>
  <si>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</si>
  <si>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</si>
  <si>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</si>
  <si>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</si>
  <si>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</si>
  <si>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</si>
  <si>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</si>
  <si>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</si>
  <si>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</si>
  <si>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</si>
  <si>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</si>
  <si>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</si>
  <si>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</si>
  <si>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</si>
  <si>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</si>
  <si>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</si>
  <si>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</si>
  <si>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</si>
  <si>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</si>
  <si>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</si>
  <si>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</si>
  <si>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</si>
  <si>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</si>
  <si>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</si>
  <si>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</si>
  <si>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</si>
  <si>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</si>
  <si>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</si>
  <si>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</si>
  <si>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</si>
  <si>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</si>
  <si>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</si>
  <si>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</si>
  <si>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</si>
  <si>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</si>
  <si>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</si>
  <si>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</si>
  <si>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</si>
  <si>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</si>
  <si>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</si>
  <si>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</si>
  <si>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</si>
  <si>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</si>
  <si>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</si>
  <si>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</si>
  <si>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</si>
  <si>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</si>
  <si>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</si>
  <si>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</si>
  <si>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</si>
  <si>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</si>
  <si>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</si>
  <si>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</si>
  <si>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</si>
  <si>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</si>
  <si>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</si>
  <si>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</si>
  <si>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</si>
  <si>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</si>
  <si>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</si>
  <si>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</si>
  <si>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</si>
  <si>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</si>
  <si>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</si>
  <si>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</si>
  <si>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</si>
  <si>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</si>
  <si>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</si>
  <si>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</si>
  <si>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</si>
  <si>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</si>
  <si>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</si>
  <si>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</si>
  <si>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</si>
  <si>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</si>
  <si>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</si>
  <si>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</si>
  <si>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</si>
  <si>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</si>
  <si>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</si>
  <si>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</si>
  <si>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</si>
  <si>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</si>
  <si>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</si>
  <si>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</si>
  <si>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</si>
  <si>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</si>
  <si>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</si>
  <si>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</si>
  <si>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</si>
  <si>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</si>
  <si>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</si>
  <si>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</si>
  <si>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</si>
  <si>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</si>
  <si>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</si>
  <si>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</si>
  <si>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</si>
  <si>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</si>
  <si>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</si>
  <si>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</si>
  <si>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</si>
  <si>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</si>
  <si>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</si>
  <si>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</si>
  <si>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</si>
  <si>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</si>
  <si>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</si>
  <si>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</si>
  <si>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</si>
  <si>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</si>
  <si>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</si>
  <si>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</si>
  <si>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</si>
  <si>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</si>
  <si>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</si>
  <si>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</si>
  <si>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</si>
  <si>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</si>
  <si>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</si>
  <si>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</si>
  <si>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</si>
  <si>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</si>
  <si>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</si>
  <si>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</si>
  <si>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</si>
  <si>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</si>
  <si>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</si>
  <si>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</si>
  <si>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</si>
  <si>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</si>
  <si>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</si>
  <si>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</si>
  <si>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</si>
  <si>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</si>
  <si>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</si>
  <si>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</si>
  <si>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</si>
  <si>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</si>
  <si>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</si>
  <si>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</si>
  <si>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</si>
  <si>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</si>
  <si>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</si>
  <si>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</si>
  <si>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</si>
  <si>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</si>
  <si>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</si>
  <si>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</si>
  <si>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</si>
  <si>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</si>
  <si>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</si>
  <si>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</si>
  <si>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</si>
  <si>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</si>
  <si>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</si>
  <si>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</si>
  <si>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</si>
  <si>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</si>
  <si>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</si>
  <si>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</si>
  <si>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</si>
  <si>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</si>
  <si>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</si>
  <si>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</si>
  <si>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</si>
  <si>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</si>
  <si>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</si>
  <si>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</si>
  <si>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</si>
  <si>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</si>
  <si>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</si>
  <si>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</si>
  <si>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</si>
  <si>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</si>
  <si>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</si>
  <si>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</si>
  <si>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</si>
  <si>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</si>
  <si>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</si>
  <si>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</si>
  <si>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</si>
  <si>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</si>
  <si>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</si>
  <si>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</si>
  <si>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</si>
  <si>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</si>
  <si>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</si>
  <si>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</si>
  <si>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</si>
  <si>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</si>
  <si>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</si>
  <si>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</si>
  <si>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</si>
  <si>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</si>
  <si>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</si>
  <si>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</si>
  <si>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</si>
  <si>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</si>
  <si>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</si>
  <si>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</si>
  <si>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</si>
  <si>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</si>
  <si>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</si>
  <si>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</si>
  <si>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</si>
  <si>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</si>
  <si>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</si>
  <si>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</si>
  <si>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</si>
  <si>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</si>
  <si>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</si>
  <si>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</si>
  <si>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</si>
  <si>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</si>
  <si>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</si>
  <si>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</si>
  <si>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</si>
  <si>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</si>
  <si>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</si>
  <si>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</si>
  <si>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</si>
  <si>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</si>
  <si>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</si>
  <si>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</si>
  <si>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</si>
  <si>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</si>
  <si>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</si>
  <si>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</si>
  <si>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</si>
  <si>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</si>
  <si>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</si>
  <si>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</si>
  <si>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</si>
  <si>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</si>
  <si>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</si>
  <si>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</si>
  <si>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</si>
  <si>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</si>
  <si>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</si>
  <si>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</si>
  <si>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</si>
  <si>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</si>
  <si>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</si>
  <si>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</si>
  <si>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</si>
  <si>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</si>
  <si>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</si>
  <si>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</si>
  <si>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</si>
  <si>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</si>
  <si>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</si>
  <si>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</si>
  <si>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</si>
  <si>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</si>
  <si>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</si>
  <si>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</si>
  <si>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</si>
  <si>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</si>
  <si>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</si>
  <si>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</si>
  <si>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</si>
  <si>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</si>
  <si>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</si>
  <si>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</si>
  <si>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</si>
  <si>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</si>
  <si>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</si>
  <si>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</si>
  <si>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</si>
  <si>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</si>
  <si>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</si>
  <si>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</si>
  <si>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</si>
  <si>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</si>
  <si>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</si>
  <si>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</si>
  <si>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</si>
  <si>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</si>
  <si>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</si>
  <si>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</si>
  <si>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</si>
  <si>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</si>
  <si>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</si>
  <si>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</si>
  <si>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</si>
  <si>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</si>
  <si>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</si>
  <si>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</si>
  <si>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</si>
  <si>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</si>
  <si>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</si>
  <si>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</si>
  <si>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</si>
  <si>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</si>
  <si>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</si>
  <si>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</si>
  <si>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</si>
  <si>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</si>
  <si>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</si>
  <si>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</si>
  <si>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</si>
  <si>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</si>
  <si>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</si>
  <si>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</si>
  <si>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</si>
  <si>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</si>
  <si>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</si>
  <si>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</si>
  <si>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</si>
  <si>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</si>
  <si>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</si>
  <si>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</si>
  <si>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</si>
  <si>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</si>
  <si>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</si>
  <si>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</si>
  <si>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</si>
  <si>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</si>
  <si>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</si>
  <si>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</si>
  <si>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</si>
  <si>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</si>
  <si>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</si>
  <si>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</si>
  <si>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</si>
  <si>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</si>
  <si>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</si>
  <si>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</si>
  <si>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</si>
  <si>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</si>
  <si>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</si>
  <si>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</si>
  <si>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</si>
  <si>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</si>
  <si>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</si>
  <si>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</si>
  <si>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</si>
  <si>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</si>
  <si>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</si>
  <si>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</si>
  <si>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</si>
  <si>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</si>
  <si>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</si>
  <si>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</si>
  <si>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</si>
  <si>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</si>
  <si>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</si>
  <si>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</si>
  <si>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</si>
  <si>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</si>
  <si>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</si>
  <si>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</si>
  <si>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</si>
  <si>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</si>
  <si>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</si>
  <si>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</si>
  <si>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</si>
  <si>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</si>
  <si>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</si>
  <si>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</si>
  <si>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</si>
  <si>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</si>
  <si>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</si>
  <si>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</si>
  <si>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</si>
  <si>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</si>
  <si>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</si>
  <si>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</si>
  <si>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</si>
  <si>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</si>
  <si>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</si>
  <si>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</si>
  <si>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</si>
  <si>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</si>
  <si>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</si>
  <si>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</si>
  <si>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</si>
  <si>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</si>
  <si>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</si>
  <si>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</si>
  <si>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</si>
  <si>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</si>
  <si>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</si>
  <si>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</si>
  <si>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</si>
  <si>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</si>
  <si>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</si>
  <si>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</si>
  <si>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</si>
  <si>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</si>
  <si>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</si>
  <si>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</si>
  <si>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</si>
  <si>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</si>
  <si>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</si>
  <si>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</si>
  <si>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</si>
  <si>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</si>
  <si>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</si>
  <si>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</si>
  <si>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</si>
  <si>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</si>
  <si>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</si>
  <si>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</si>
  <si>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</si>
  <si>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</si>
  <si>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</si>
  <si>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</si>
  <si>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</si>
  <si>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</si>
  <si>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</si>
  <si>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</si>
  <si>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</si>
  <si>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</si>
  <si>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</si>
  <si>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</si>
  <si>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</si>
  <si>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</si>
  <si>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</si>
  <si>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</si>
  <si>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</si>
  <si>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</si>
  <si>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</si>
  <si>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</si>
  <si>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</si>
  <si>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</si>
  <si>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</si>
  <si>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</si>
  <si>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</si>
  <si>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</si>
  <si>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</si>
  <si>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</si>
  <si>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</si>
  <si>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01.01.-30.09.2012 г.</t>
  </si>
  <si>
    <t>19.10.2012 г.</t>
  </si>
  <si>
    <t xml:space="preserve">Дата  на съставяне: 19.10.2012 г.                                                                                                                        </t>
  </si>
  <si>
    <t xml:space="preserve">Дата на съставяне: 19.10.2012 г.                       </t>
  </si>
  <si>
    <t>Дата на съставяне:19.10.2012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</si>
</sst>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51">
      <selection activeCell="H51" sqref="H5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121576032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13</v>
      </c>
    </row>
    <row r="5" spans="1:8" ht="15">
      <c r="A5" s="575" t="s">
        <v>5</v>
      </c>
      <c r="B5" s="576"/>
      <c r="C5" s="576"/>
      <c r="D5" s="576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109</v>
      </c>
      <c r="D12" s="151">
        <v>116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12</v>
      </c>
      <c r="D13" s="151">
        <v>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558</v>
      </c>
      <c r="D19" s="155">
        <f>SUM(D11:D18)</f>
        <v>568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15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20662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3329</v>
      </c>
      <c r="H27" s="154">
        <f>SUM(H28:H30)</f>
        <v>4032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4032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-97</v>
      </c>
      <c r="H32" s="316">
        <v>-703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3232</v>
      </c>
      <c r="H33" s="154">
        <f>H27+H31+H32</f>
        <v>3329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16620</v>
      </c>
      <c r="D34" s="155">
        <f>SUM(D35:D38)</f>
        <v>18933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12187</v>
      </c>
      <c r="D35" s="151">
        <v>12187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30478</v>
      </c>
      <c r="H36" s="154">
        <f>H25+H17+H33</f>
        <v>29868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4310</v>
      </c>
      <c r="D38" s="151">
        <v>6623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16650</v>
      </c>
      <c r="D45" s="155">
        <f>D34+D39+D44</f>
        <v>18963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7701</v>
      </c>
      <c r="D47" s="151">
        <v>7728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7701</v>
      </c>
      <c r="D51" s="155">
        <f>SUM(D47:D50)</f>
        <v>7728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36</v>
      </c>
      <c r="H53" s="152"/>
    </row>
    <row r="54" spans="1:8" ht="15">
      <c r="A54" s="235" t="s">
        <v>166</v>
      </c>
      <c r="B54" s="249" t="s">
        <v>167</v>
      </c>
      <c r="C54" s="151"/>
      <c r="D54" s="151">
        <v>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24909</v>
      </c>
      <c r="D55" s="155">
        <f>D19+D20+D21+D27+D32+D45+D51+D53+D54</f>
        <v>27320</v>
      </c>
      <c r="E55" s="237" t="s">
        <v>172</v>
      </c>
      <c r="F55" s="261" t="s">
        <v>173</v>
      </c>
      <c r="G55" s="154">
        <f>G49+G51+G52+G53+G54</f>
        <v>36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2596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154</v>
      </c>
      <c r="H61" s="154">
        <f>SUM(H62:H68)</f>
        <v>173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68</v>
      </c>
      <c r="H62" s="152">
        <v>129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10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17</v>
      </c>
    </row>
    <row r="67" spans="1:8" ht="15">
      <c r="A67" s="235" t="s">
        <v>207</v>
      </c>
      <c r="B67" s="241" t="s">
        <v>208</v>
      </c>
      <c r="C67" s="151">
        <v>4158</v>
      </c>
      <c r="D67" s="151">
        <v>2568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58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1966</v>
      </c>
      <c r="H69" s="152">
        <v>7102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4716</v>
      </c>
      <c r="H71" s="161">
        <f>H59+H60+H61+H69+H70</f>
        <v>7275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186</v>
      </c>
      <c r="D74" s="151">
        <v>333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4344</v>
      </c>
      <c r="D75" s="155">
        <f>SUM(D67:D74)</f>
        <v>2901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2303</v>
      </c>
      <c r="D78" s="155">
        <f>SUM(D79:D81)</f>
        <v>4000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2300</v>
      </c>
      <c r="D79" s="151">
        <v>3997</v>
      </c>
      <c r="E79" s="251" t="s">
        <v>242</v>
      </c>
      <c r="F79" s="261" t="s">
        <v>243</v>
      </c>
      <c r="G79" s="162">
        <f>G71+G74+G75+G76</f>
        <v>4716</v>
      </c>
      <c r="H79" s="162">
        <f>H71+H74+H75+H76</f>
        <v>7275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2303</v>
      </c>
      <c r="D84" s="155">
        <f>D83+D82+D78</f>
        <v>4000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3667</v>
      </c>
      <c r="D88" s="151">
        <v>2913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3671</v>
      </c>
      <c r="D91" s="155">
        <f>SUM(D87:D90)</f>
        <v>2919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10321</v>
      </c>
      <c r="D93" s="155">
        <f>D64+D75+D84+D91+D92</f>
        <v>9823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35230</v>
      </c>
      <c r="D94" s="164">
        <f>D93+D55</f>
        <v>37143</v>
      </c>
      <c r="E94" s="449" t="s">
        <v>270</v>
      </c>
      <c r="F94" s="289" t="s">
        <v>271</v>
      </c>
      <c r="G94" s="165">
        <f>G36+G39+G55+G79</f>
        <v>35230</v>
      </c>
      <c r="H94" s="165">
        <f>H36+H39+H55+H79</f>
        <v>37143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8" ht="15">
      <c r="A99" s="573">
        <v>41201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9" t="s">
        <v>857</v>
      </c>
      <c r="D100" s="580"/>
      <c r="E100" s="58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0">
      <selection activeCell="A38" sqref="A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"Българска Холдингова Компания" АД</v>
      </c>
      <c r="C2" s="584"/>
      <c r="D2" s="584"/>
      <c r="E2" s="584"/>
      <c r="F2" s="586" t="s">
        <v>2</v>
      </c>
      <c r="G2" s="586"/>
      <c r="H2" s="526">
        <f>'справка №1-БАЛАНС'!H3</f>
        <v>121576032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5" t="str">
        <f>'справка №1-БАЛАНС'!E5</f>
        <v>01.01.-30.09.2012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114</v>
      </c>
      <c r="D10" s="46">
        <v>48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</v>
      </c>
      <c r="D11" s="46">
        <v>10</v>
      </c>
      <c r="E11" s="300" t="s">
        <v>293</v>
      </c>
      <c r="F11" s="549" t="s">
        <v>294</v>
      </c>
      <c r="G11" s="550">
        <v>70</v>
      </c>
      <c r="H11" s="550">
        <v>73</v>
      </c>
    </row>
    <row r="12" spans="1:8" ht="12">
      <c r="A12" s="298" t="s">
        <v>295</v>
      </c>
      <c r="B12" s="299" t="s">
        <v>296</v>
      </c>
      <c r="C12" s="46">
        <v>347</v>
      </c>
      <c r="D12" s="46">
        <v>382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51</v>
      </c>
      <c r="D13" s="46">
        <v>50</v>
      </c>
      <c r="E13" s="301" t="s">
        <v>51</v>
      </c>
      <c r="F13" s="551" t="s">
        <v>300</v>
      </c>
      <c r="G13" s="548">
        <f>SUM(G9:G12)</f>
        <v>70</v>
      </c>
      <c r="H13" s="548">
        <f>SUM(H9:H12)</f>
        <v>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528</v>
      </c>
      <c r="D19" s="49">
        <f>SUM(D9:D15)+D16</f>
        <v>503</v>
      </c>
      <c r="E19" s="304" t="s">
        <v>317</v>
      </c>
      <c r="F19" s="552" t="s">
        <v>318</v>
      </c>
      <c r="G19" s="550">
        <v>907</v>
      </c>
      <c r="H19" s="550">
        <v>1097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31</v>
      </c>
      <c r="H21" s="550"/>
    </row>
    <row r="22" spans="1:8" ht="24">
      <c r="A22" s="304" t="s">
        <v>324</v>
      </c>
      <c r="B22" s="305" t="s">
        <v>325</v>
      </c>
      <c r="C22" s="46">
        <v>1</v>
      </c>
      <c r="D22" s="46">
        <v>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765</v>
      </c>
      <c r="D23" s="46"/>
      <c r="E23" s="298" t="s">
        <v>330</v>
      </c>
      <c r="F23" s="552" t="s">
        <v>331</v>
      </c>
      <c r="G23" s="550">
        <v>322</v>
      </c>
      <c r="H23" s="550">
        <v>332</v>
      </c>
    </row>
    <row r="24" spans="1:18" ht="12">
      <c r="A24" s="298" t="s">
        <v>332</v>
      </c>
      <c r="B24" s="305" t="s">
        <v>333</v>
      </c>
      <c r="C24" s="46"/>
      <c r="D24" s="46">
        <v>39</v>
      </c>
      <c r="E24" s="301" t="s">
        <v>103</v>
      </c>
      <c r="F24" s="554" t="s">
        <v>334</v>
      </c>
      <c r="G24" s="548">
        <f>SUM(G19:G23)</f>
        <v>1260</v>
      </c>
      <c r="H24" s="548">
        <f>SUM(H19:H23)</f>
        <v>1429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58</v>
      </c>
      <c r="D25" s="46">
        <v>104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824</v>
      </c>
      <c r="D26" s="49">
        <f>SUM(D22:D25)</f>
        <v>147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1352</v>
      </c>
      <c r="D28" s="50">
        <f>D26+D19</f>
        <v>650</v>
      </c>
      <c r="E28" s="127" t="s">
        <v>339</v>
      </c>
      <c r="F28" s="554" t="s">
        <v>340</v>
      </c>
      <c r="G28" s="548">
        <f>G13+G15+G24</f>
        <v>1330</v>
      </c>
      <c r="H28" s="548">
        <f>H13+H15+H24</f>
        <v>1502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852</v>
      </c>
      <c r="E30" s="127" t="s">
        <v>343</v>
      </c>
      <c r="F30" s="554" t="s">
        <v>344</v>
      </c>
      <c r="G30" s="53">
        <f>IF((C28-G28)&gt;0,C28-G28,0)</f>
        <v>22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1352</v>
      </c>
      <c r="D33" s="49">
        <f>D28+D31+D32</f>
        <v>650</v>
      </c>
      <c r="E33" s="127" t="s">
        <v>353</v>
      </c>
      <c r="F33" s="554" t="s">
        <v>354</v>
      </c>
      <c r="G33" s="53">
        <f>G32+G31+G28</f>
        <v>1330</v>
      </c>
      <c r="H33" s="53">
        <f>H32+H31+H28</f>
        <v>1502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852</v>
      </c>
      <c r="E34" s="128" t="s">
        <v>357</v>
      </c>
      <c r="F34" s="554" t="s">
        <v>358</v>
      </c>
      <c r="G34" s="548">
        <f>IF((C33-G33)&gt;0,C33-G33,0)</f>
        <v>22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75</v>
      </c>
      <c r="D35" s="49">
        <f>D36+D37+D38</f>
        <v>85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57</v>
      </c>
      <c r="D36" s="46">
        <v>52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18</v>
      </c>
      <c r="D37" s="430">
        <v>33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767</v>
      </c>
      <c r="E39" s="313" t="s">
        <v>369</v>
      </c>
      <c r="F39" s="558" t="s">
        <v>370</v>
      </c>
      <c r="G39" s="559">
        <f>IF(G34&gt;0,IF(C35+G34&lt;0,0,C35+G34),IF(C34-C35&lt;0,C35-C34,0))</f>
        <v>97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767</v>
      </c>
      <c r="E41" s="127" t="s">
        <v>376</v>
      </c>
      <c r="F41" s="558" t="s">
        <v>377</v>
      </c>
      <c r="G41" s="52">
        <f>IF(G39-G40&gt;0,G39-G40,0)</f>
        <v>97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1427</v>
      </c>
      <c r="D42" s="53">
        <f>D33+D35+D39</f>
        <v>1502</v>
      </c>
      <c r="E42" s="128" t="s">
        <v>380</v>
      </c>
      <c r="F42" s="129" t="s">
        <v>381</v>
      </c>
      <c r="G42" s="53">
        <f>G39+G33</f>
        <v>1427</v>
      </c>
      <c r="H42" s="53">
        <f>H39+H33</f>
        <v>1502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4">
        <v>41201</v>
      </c>
      <c r="C48" s="427" t="s">
        <v>383</v>
      </c>
      <c r="D48" s="582" t="s">
        <v>866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 t="s">
        <v>867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01.01.-30.09.2012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68</v>
      </c>
      <c r="D10" s="54">
        <v>77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-141</v>
      </c>
      <c r="D11" s="54">
        <v>-71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-349</v>
      </c>
      <c r="D13" s="54">
        <v>-423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19</v>
      </c>
      <c r="D18" s="54">
        <v>-11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-72</v>
      </c>
      <c r="D19" s="54">
        <v>45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-475</v>
      </c>
      <c r="D20" s="55">
        <f>SUM(D10:D19)</f>
        <v>-383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-462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2669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553</v>
      </c>
      <c r="D31" s="54">
        <v>957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3222</v>
      </c>
      <c r="D32" s="55">
        <f>SUM(D22:D31)</f>
        <v>495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1414</v>
      </c>
      <c r="D36" s="54">
        <v>444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-37</v>
      </c>
      <c r="D39" s="54">
        <v>-118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-3372</v>
      </c>
      <c r="D41" s="54">
        <v>-26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-1995</v>
      </c>
      <c r="D42" s="55">
        <f>SUM(D34:D41)</f>
        <v>300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752</v>
      </c>
      <c r="D43" s="55">
        <f>D42+D32+D20</f>
        <v>412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2919</v>
      </c>
      <c r="D44" s="132">
        <v>2031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3671</v>
      </c>
      <c r="D45" s="55">
        <f>D44+D43</f>
        <v>2443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3671</v>
      </c>
      <c r="D46" s="56">
        <v>2443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899</v>
      </c>
      <c r="B50" s="436" t="s">
        <v>383</v>
      </c>
      <c r="C50" s="588" t="s">
        <v>866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 t="s">
        <v>867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40" sqref="J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"Българска Холдингова Компания"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01.01.-30.09.2012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4032</v>
      </c>
      <c r="J11" s="58">
        <f>'справка №1-БАЛАНС'!H29+'справка №1-БАЛАНС'!H32</f>
        <v>-703</v>
      </c>
      <c r="K11" s="60"/>
      <c r="L11" s="344">
        <f>SUM(C11:K11)</f>
        <v>29868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4032</v>
      </c>
      <c r="J15" s="61">
        <f t="shared" si="2"/>
        <v>-703</v>
      </c>
      <c r="K15" s="61">
        <f t="shared" si="2"/>
        <v>0</v>
      </c>
      <c r="L15" s="344">
        <f t="shared" si="1"/>
        <v>29868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-97</v>
      </c>
      <c r="K16" s="60"/>
      <c r="L16" s="344">
        <f t="shared" si="1"/>
        <v>-97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707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707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707</v>
      </c>
      <c r="F25" s="185"/>
      <c r="G25" s="185"/>
      <c r="H25" s="185"/>
      <c r="I25" s="185"/>
      <c r="J25" s="185"/>
      <c r="K25" s="185"/>
      <c r="L25" s="344">
        <f t="shared" si="1"/>
        <v>707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15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4032</v>
      </c>
      <c r="J29" s="59">
        <f t="shared" si="6"/>
        <v>-800</v>
      </c>
      <c r="K29" s="59">
        <f t="shared" si="6"/>
        <v>0</v>
      </c>
      <c r="L29" s="344">
        <f t="shared" si="1"/>
        <v>30478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15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4032</v>
      </c>
      <c r="J32" s="59">
        <f t="shared" si="7"/>
        <v>-800</v>
      </c>
      <c r="K32" s="59">
        <f t="shared" si="7"/>
        <v>0</v>
      </c>
      <c r="L32" s="344">
        <f t="shared" si="1"/>
        <v>30478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0" t="s">
        <v>383</v>
      </c>
      <c r="E38" s="590"/>
      <c r="F38" s="590"/>
      <c r="G38" s="590"/>
      <c r="H38" s="590"/>
      <c r="I38" s="590"/>
      <c r="J38" s="15" t="s">
        <v>874</v>
      </c>
      <c r="K38" s="15"/>
      <c r="L38" s="590"/>
      <c r="M38" s="590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4">
      <selection activeCell="R31" sqref="R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"Българска Холдингова Компания"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01.01.-30.09.2012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147</v>
      </c>
      <c r="L10" s="65">
        <v>7</v>
      </c>
      <c r="M10" s="65"/>
      <c r="N10" s="74">
        <f aca="true" t="shared" si="4" ref="N10:N39">K10+L10-M10</f>
        <v>154</v>
      </c>
      <c r="O10" s="65"/>
      <c r="P10" s="65"/>
      <c r="Q10" s="74">
        <f t="shared" si="0"/>
        <v>154</v>
      </c>
      <c r="R10" s="74">
        <f t="shared" si="1"/>
        <v>109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23</v>
      </c>
      <c r="L11" s="65">
        <v>1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147</v>
      </c>
      <c r="L14" s="65">
        <v>1</v>
      </c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48</v>
      </c>
      <c r="L16" s="65">
        <v>1</v>
      </c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377</v>
      </c>
      <c r="L17" s="75">
        <f>SUM(L9:L16)</f>
        <v>10</v>
      </c>
      <c r="M17" s="75">
        <f>SUM(M9:M16)</f>
        <v>0</v>
      </c>
      <c r="N17" s="74">
        <f t="shared" si="4"/>
        <v>387</v>
      </c>
      <c r="O17" s="75">
        <f>SUM(O9:O16)</f>
        <v>0</v>
      </c>
      <c r="P17" s="75">
        <f>SUM(P9:P16)</f>
        <v>0</v>
      </c>
      <c r="Q17" s="74">
        <f t="shared" si="5"/>
        <v>387</v>
      </c>
      <c r="R17" s="74">
        <f t="shared" si="6"/>
        <v>558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18933</v>
      </c>
      <c r="E27" s="192">
        <f aca="true" t="shared" si="8" ref="E27:P27">SUM(E28:E31)</f>
        <v>0</v>
      </c>
      <c r="F27" s="192">
        <f t="shared" si="8"/>
        <v>2333</v>
      </c>
      <c r="G27" s="71">
        <f t="shared" si="2"/>
        <v>16600</v>
      </c>
      <c r="H27" s="70">
        <f t="shared" si="8"/>
        <v>20</v>
      </c>
      <c r="I27" s="70">
        <f t="shared" si="8"/>
        <v>0</v>
      </c>
      <c r="J27" s="71">
        <f t="shared" si="3"/>
        <v>16620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16620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12187</v>
      </c>
      <c r="E28" s="189"/>
      <c r="F28" s="189"/>
      <c r="G28" s="74">
        <f t="shared" si="2"/>
        <v>12187</v>
      </c>
      <c r="H28" s="65"/>
      <c r="I28" s="65"/>
      <c r="J28" s="74">
        <f t="shared" si="3"/>
        <v>12187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6623</v>
      </c>
      <c r="E31" s="189"/>
      <c r="F31" s="189">
        <v>2333</v>
      </c>
      <c r="G31" s="74">
        <f t="shared" si="2"/>
        <v>4290</v>
      </c>
      <c r="H31" s="72">
        <v>20</v>
      </c>
      <c r="I31" s="72"/>
      <c r="J31" s="74">
        <f t="shared" si="3"/>
        <v>4310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4310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18963</v>
      </c>
      <c r="E38" s="194">
        <f aca="true" t="shared" si="12" ref="E38:P38">E27+E32+E37</f>
        <v>0</v>
      </c>
      <c r="F38" s="194">
        <f t="shared" si="12"/>
        <v>2333</v>
      </c>
      <c r="G38" s="74">
        <f t="shared" si="2"/>
        <v>16630</v>
      </c>
      <c r="H38" s="75">
        <f t="shared" si="12"/>
        <v>20</v>
      </c>
      <c r="I38" s="75">
        <f t="shared" si="12"/>
        <v>0</v>
      </c>
      <c r="J38" s="74">
        <f t="shared" si="3"/>
        <v>16650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16650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19911</v>
      </c>
      <c r="E40" s="438">
        <f>E17+E18+E19+E25+E38+E39</f>
        <v>0</v>
      </c>
      <c r="F40" s="438">
        <f aca="true" t="shared" si="13" ref="F40:R40">F17+F18+F19+F25+F38+F39</f>
        <v>2333</v>
      </c>
      <c r="G40" s="438">
        <f t="shared" si="13"/>
        <v>17578</v>
      </c>
      <c r="H40" s="438">
        <f t="shared" si="13"/>
        <v>20</v>
      </c>
      <c r="I40" s="438">
        <f t="shared" si="13"/>
        <v>0</v>
      </c>
      <c r="J40" s="438">
        <f t="shared" si="13"/>
        <v>17598</v>
      </c>
      <c r="K40" s="438">
        <f t="shared" si="13"/>
        <v>380</v>
      </c>
      <c r="L40" s="438">
        <f t="shared" si="13"/>
        <v>10</v>
      </c>
      <c r="M40" s="438">
        <f t="shared" si="13"/>
        <v>0</v>
      </c>
      <c r="N40" s="438">
        <f t="shared" si="13"/>
        <v>390</v>
      </c>
      <c r="O40" s="438">
        <f t="shared" si="13"/>
        <v>0</v>
      </c>
      <c r="P40" s="438">
        <f t="shared" si="13"/>
        <v>0</v>
      </c>
      <c r="Q40" s="438">
        <f t="shared" si="13"/>
        <v>390</v>
      </c>
      <c r="R40" s="438">
        <f t="shared" si="13"/>
        <v>17208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1"/>
      <c r="L44" s="611"/>
      <c r="M44" s="611"/>
      <c r="N44" s="611"/>
      <c r="O44" s="600" t="s">
        <v>869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2">
      <selection activeCell="D75" sqref="D7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"Българска Холдингова Компания" АД</v>
      </c>
      <c r="C3" s="619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01.01.-30.09.2012 г.</v>
      </c>
      <c r="C4" s="617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7701</v>
      </c>
      <c r="D11" s="119">
        <f>SUM(D12:D14)</f>
        <v>0</v>
      </c>
      <c r="E11" s="120">
        <f>SUM(E12:E14)</f>
        <v>7701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7701</v>
      </c>
      <c r="D12" s="108"/>
      <c r="E12" s="120">
        <f aca="true" t="shared" si="0" ref="E12:E42">C12-D12</f>
        <v>7701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7701</v>
      </c>
      <c r="D19" s="104">
        <f>D11+D15+D16</f>
        <v>0</v>
      </c>
      <c r="E19" s="118">
        <f>E11+E15+E16</f>
        <v>7701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4158</v>
      </c>
      <c r="D24" s="119">
        <f>SUM(D25:D27)</f>
        <v>4158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1229</v>
      </c>
      <c r="D25" s="108">
        <v>1229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42</v>
      </c>
      <c r="D26" s="108">
        <v>42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2887</v>
      </c>
      <c r="D27" s="108">
        <v>2887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186</v>
      </c>
      <c r="D38" s="105">
        <f>SUM(D39:D42)</f>
        <v>186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186</v>
      </c>
      <c r="D42" s="108">
        <v>186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4344</v>
      </c>
      <c r="D43" s="104">
        <f>D24+D28+D29+D31+D30+D32+D33+D38</f>
        <v>4344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12045</v>
      </c>
      <c r="D44" s="103">
        <f>D43+D21+D19+D9</f>
        <v>4344</v>
      </c>
      <c r="E44" s="118">
        <f>E43+E21+E19+E9</f>
        <v>7701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36</v>
      </c>
      <c r="D68" s="108"/>
      <c r="E68" s="119">
        <f t="shared" si="1"/>
        <v>36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68</v>
      </c>
      <c r="D71" s="105">
        <f>SUM(D72:D74)</f>
        <v>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68</v>
      </c>
      <c r="D74" s="108">
        <v>68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2682</v>
      </c>
      <c r="D85" s="104">
        <f>SUM(D86:D90)+D94</f>
        <v>2682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2596</v>
      </c>
      <c r="D86" s="108">
        <v>2596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15</v>
      </c>
      <c r="D89" s="108">
        <v>15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58</v>
      </c>
      <c r="D90" s="103">
        <f>SUM(D91:D93)</f>
        <v>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57</v>
      </c>
      <c r="D91" s="108">
        <v>57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1966</v>
      </c>
      <c r="D95" s="108">
        <v>1966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4716</v>
      </c>
      <c r="D96" s="104">
        <f>D85+D80+D75+D71+D95</f>
        <v>4716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4752</v>
      </c>
      <c r="D97" s="104">
        <f>D96+D68+D66</f>
        <v>4716</v>
      </c>
      <c r="E97" s="104">
        <f>E96+E68+E66</f>
        <v>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781</v>
      </c>
      <c r="B109" s="613"/>
      <c r="C109" s="613" t="s">
        <v>383</v>
      </c>
      <c r="D109" s="613"/>
      <c r="E109" s="613"/>
      <c r="F109" s="613"/>
    </row>
    <row r="110" spans="1:6" ht="12">
      <c r="A110" s="385" t="s">
        <v>899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7">
      <selection activeCell="J15" sqref="J1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"Българска Холдингова Компания"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121576032</v>
      </c>
    </row>
    <row r="5" spans="1:9" ht="15">
      <c r="A5" s="501" t="s">
        <v>5</v>
      </c>
      <c r="B5" s="621" t="str">
        <f>'справка №1-БАЛАНС'!E5</f>
        <v>01.01.-30.09.2012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6641390</v>
      </c>
      <c r="D12" s="98"/>
      <c r="E12" s="98"/>
      <c r="F12" s="98">
        <v>12662</v>
      </c>
      <c r="G12" s="98"/>
      <c r="H12" s="98"/>
      <c r="I12" s="434">
        <f>F12+G12-H12</f>
        <v>12662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3938</v>
      </c>
      <c r="G15" s="98">
        <v>20</v>
      </c>
      <c r="H15" s="98"/>
      <c r="I15" s="434">
        <f t="shared" si="0"/>
        <v>3958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8904390</v>
      </c>
      <c r="D17" s="85">
        <f t="shared" si="1"/>
        <v>0</v>
      </c>
      <c r="E17" s="85">
        <f t="shared" si="1"/>
        <v>0</v>
      </c>
      <c r="F17" s="85">
        <f t="shared" si="1"/>
        <v>16630</v>
      </c>
      <c r="G17" s="85">
        <f t="shared" si="1"/>
        <v>20</v>
      </c>
      <c r="H17" s="85">
        <f t="shared" si="1"/>
        <v>0</v>
      </c>
      <c r="I17" s="434">
        <f t="shared" si="0"/>
        <v>16650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1978</v>
      </c>
      <c r="G23" s="98">
        <v>322</v>
      </c>
      <c r="H23" s="98"/>
      <c r="I23" s="434">
        <f t="shared" si="0"/>
        <v>2300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1996</v>
      </c>
      <c r="G26" s="85">
        <f t="shared" si="2"/>
        <v>322</v>
      </c>
      <c r="H26" s="85">
        <f t="shared" si="2"/>
        <v>15</v>
      </c>
      <c r="I26" s="434">
        <f t="shared" si="0"/>
        <v>2303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 t="s">
        <v>899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46">
      <selection activeCell="A65" sqref="A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"Българска Холдингова Компания" АД</v>
      </c>
      <c r="C5" s="627"/>
      <c r="D5" s="627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8" t="str">
        <f>'справка №1-БАЛАНС'!E5</f>
        <v>01.01.-30.09.2012 г.</v>
      </c>
      <c r="C6" s="628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11392</v>
      </c>
      <c r="D12" s="571">
        <v>0.5917</v>
      </c>
      <c r="E12" s="441"/>
      <c r="F12" s="443">
        <f aca="true" t="shared" si="0" ref="F12:F17">C12-E12</f>
        <v>11392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12187</v>
      </c>
      <c r="D19" s="429"/>
      <c r="E19" s="429">
        <f>SUM(E12:E17)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887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891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895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896</v>
      </c>
      <c r="B41" s="37"/>
      <c r="C41" s="441">
        <v>344</v>
      </c>
      <c r="D41" s="571">
        <v>0.1163</v>
      </c>
      <c r="E41" s="441">
        <v>344</v>
      </c>
      <c r="F41" s="443">
        <f t="shared" si="1"/>
        <v>0</v>
      </c>
    </row>
    <row r="42" spans="1:6" ht="12.75">
      <c r="A42" s="36" t="s">
        <v>897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385</v>
      </c>
      <c r="D43" s="429"/>
      <c r="E43" s="429">
        <f>SUM(E29:E42)</f>
        <v>350</v>
      </c>
      <c r="F43" s="442">
        <f>SUM(F29:F42)</f>
        <v>35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C43+C27+C23+C19</f>
        <v>12695</v>
      </c>
      <c r="D44" s="429"/>
      <c r="E44" s="429">
        <f>E43+E27+E23+E19</f>
        <v>350</v>
      </c>
      <c r="F44" s="442">
        <f>F43+F27+F23+F19</f>
        <v>12345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902</v>
      </c>
      <c r="B64" s="453"/>
      <c r="C64" s="629" t="s">
        <v>850</v>
      </c>
      <c r="D64" s="629"/>
      <c r="E64" s="629"/>
      <c r="F64" s="629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9" t="s">
        <v>858</v>
      </c>
      <c r="D66" s="629"/>
      <c r="E66" s="629"/>
      <c r="F66" s="629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8 C21:F22 C25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2012-10-12T08:37:58Z</cp:lastPrinted>
  <dcterms:created xsi:type="dcterms:W3CDTF">2000-06-29T12:02:40Z</dcterms:created>
  <dcterms:modified xsi:type="dcterms:W3CDTF">2012-10-12T08:38:58Z</dcterms:modified>
  <cp:category/>
  <cp:version/>
  <cp:contentType/>
  <cp:contentStatus/>
</cp:coreProperties>
</file>