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<sst xmlns="http://schemas.openxmlformats.org/spreadsheetml/2006/main" count="1061" uniqueCount="873">
  <si>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</si>
  <si>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</si>
  <si>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</si>
  <si>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</si>
  <si>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</si>
  <si>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</si>
  <si>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</si>
  <si>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</si>
  <si>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</si>
  <si>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</si>
  <si>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</si>
  <si>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</si>
  <si>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</si>
  <si>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</si>
  <si>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</si>
  <si>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</si>
  <si>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</si>
  <si>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</si>
  <si>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</si>
  <si>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</si>
  <si>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</si>
  <si>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</si>
  <si>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</si>
  <si>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</si>
  <si>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</si>
  <si>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</si>
  <si>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</si>
  <si>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</si>
  <si>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</si>
  <si>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</si>
  <si>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</si>
  <si>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</si>
  <si>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</si>
  <si>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</si>
  <si>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</si>
  <si>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</si>
  <si>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</si>
  <si>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</si>
  <si>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</si>
  <si>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</si>
  <si>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</si>
  <si>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</si>
  <si>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</si>
  <si>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</si>
  <si>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</si>
  <si>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</si>
  <si>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</si>
  <si>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</si>
  <si>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</si>
  <si>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</si>
  <si>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</si>
  <si>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</si>
  <si>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</si>
  <si>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</si>
  <si>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</si>
  <si>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</si>
  <si>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</si>
  <si>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</si>
  <si>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</si>
  <si>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</si>
  <si>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</si>
  <si>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</si>
  <si>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</si>
  <si>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</si>
  <si>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</si>
  <si>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</si>
  <si>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</si>
  <si>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</si>
  <si>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</si>
  <si>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</si>
  <si>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</si>
  <si>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</si>
  <si>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</si>
  <si>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</si>
  <si>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</si>
  <si>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</si>
  <si>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</si>
  <si>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</si>
  <si>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</si>
  <si>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</si>
  <si>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</si>
  <si>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</si>
  <si>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</si>
  <si>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</si>
  <si>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</si>
  <si>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</si>
  <si>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</si>
  <si>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</si>
  <si>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</si>
  <si>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</si>
  <si>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</si>
  <si>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</si>
  <si>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</si>
  <si>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</si>
  <si>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</si>
  <si>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</si>
  <si>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</si>
  <si>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</si>
  <si>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</si>
  <si>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</si>
  <si>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</si>
  <si>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</si>
  <si>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</si>
  <si>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</si>
  <si>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</si>
  <si>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</si>
  <si>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</si>
  <si>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</si>
  <si>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</si>
  <si>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</si>
  <si>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</si>
  <si>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</si>
  <si>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</si>
  <si>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</si>
  <si>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</si>
  <si>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</si>
  <si>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</si>
  <si>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</si>
  <si>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</si>
  <si>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</si>
  <si>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</si>
  <si>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</si>
  <si>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</si>
  <si>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</si>
  <si>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</si>
  <si>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</si>
  <si>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</si>
  <si>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</si>
  <si>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</si>
  <si>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</si>
  <si>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</si>
  <si>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</si>
  <si>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</si>
  <si>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</si>
  <si>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</si>
  <si>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</si>
  <si>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</si>
  <si>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</si>
  <si>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</si>
  <si>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</si>
  <si>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</si>
  <si>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</si>
  <si>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</si>
  <si>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</si>
  <si>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</si>
  <si>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</si>
  <si>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</si>
  <si>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</si>
  <si>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</si>
  <si>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</si>
  <si>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</si>
  <si>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</si>
  <si>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</si>
  <si>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</si>
  <si>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</si>
  <si>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</si>
  <si>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</si>
  <si>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</si>
  <si>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</si>
  <si>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</si>
  <si>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</si>
  <si>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</si>
  <si>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</si>
  <si>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</si>
  <si>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</si>
  <si>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</si>
  <si>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</si>
  <si>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</si>
  <si>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</si>
  <si>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</si>
  <si>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</si>
  <si>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</si>
  <si>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</si>
  <si>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</si>
  <si>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</si>
  <si>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</si>
  <si>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</si>
  <si>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</si>
  <si>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</si>
  <si>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</si>
  <si>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</si>
  <si>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</si>
  <si>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</si>
  <si>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</si>
  <si>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</si>
  <si>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</si>
  <si>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</si>
  <si>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</si>
  <si>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</si>
  <si>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</si>
  <si>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</si>
  <si>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</si>
  <si>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</si>
  <si>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</si>
  <si>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</si>
  <si>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</si>
  <si>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</si>
  <si>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</si>
  <si>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</si>
  <si>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</si>
  <si>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</si>
  <si>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</si>
  <si>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</si>
  <si>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</si>
  <si>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</si>
  <si>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</si>
  <si>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</si>
  <si>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</si>
  <si>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</si>
  <si>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</si>
  <si>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</si>
  <si>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</si>
  <si>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</si>
  <si>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</si>
  <si>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</si>
  <si>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</si>
  <si>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</si>
  <si>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</si>
  <si>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</si>
  <si>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</si>
  <si>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</si>
  <si>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</si>
  <si>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</si>
  <si>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</si>
  <si>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</si>
  <si>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</si>
  <si>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</si>
  <si>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</si>
  <si>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</si>
  <si>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</si>
  <si>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</si>
  <si>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</si>
  <si>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</si>
  <si>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</si>
  <si>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</si>
  <si>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</si>
  <si>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</si>
  <si>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</si>
  <si>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</si>
  <si>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</si>
  <si>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</si>
  <si>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</si>
  <si>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</si>
  <si>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</si>
  <si>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</si>
  <si>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</si>
  <si>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</si>
  <si>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</si>
  <si>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</si>
  <si>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</si>
  <si>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</si>
  <si>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</si>
  <si>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</si>
  <si>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</si>
  <si>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</si>
  <si>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</si>
  <si>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</si>
  <si>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</si>
  <si>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</si>
  <si>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</si>
  <si>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</si>
  <si>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</si>
  <si>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</si>
  <si>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</si>
  <si>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</si>
  <si>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</si>
  <si>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</si>
  <si>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</si>
  <si>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</si>
  <si>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</si>
  <si>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</si>
  <si>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</si>
  <si>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</si>
  <si>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</si>
  <si>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</si>
  <si>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</si>
  <si>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</si>
  <si>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</si>
  <si>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</si>
  <si>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</si>
  <si>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</si>
  <si>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</si>
  <si>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</si>
  <si>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</si>
  <si>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</si>
  <si>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</si>
  <si>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</si>
  <si>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</si>
  <si>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</si>
  <si>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</si>
  <si>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</si>
  <si>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</si>
  <si>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</si>
  <si>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</si>
  <si>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</si>
  <si>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</si>
  <si>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</si>
  <si>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</si>
  <si>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</si>
  <si>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</si>
  <si>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</si>
  <si>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</si>
  <si>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</si>
  <si>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</si>
  <si>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</si>
  <si>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</si>
  <si>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</si>
  <si>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</si>
  <si>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</si>
  <si>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</si>
  <si>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</si>
  <si>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</si>
  <si>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</si>
  <si>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</si>
  <si>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</si>
  <si>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</si>
  <si>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</si>
  <si>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</si>
  <si>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</si>
  <si>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</si>
  <si>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</si>
  <si>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</si>
  <si>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</si>
  <si>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</si>
  <si>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</si>
  <si>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</si>
  <si>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</si>
  <si>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</si>
  <si>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</si>
  <si>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</si>
  <si>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</si>
  <si>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</si>
  <si>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</si>
  <si>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</si>
  <si>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</si>
  <si>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</si>
  <si>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</si>
  <si>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</si>
  <si>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</si>
  <si>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</si>
  <si>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</si>
  <si>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</si>
  <si>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</si>
  <si>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</si>
  <si>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</si>
  <si>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</si>
  <si>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</si>
  <si>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</si>
  <si>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</si>
  <si>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</si>
  <si>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</si>
  <si>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</si>
  <si>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</si>
  <si>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</si>
  <si>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</si>
  <si>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</si>
  <si>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</si>
  <si>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</si>
  <si>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</si>
  <si>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</si>
  <si>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</si>
  <si>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</si>
  <si>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</si>
  <si>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</si>
  <si>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</si>
  <si>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</si>
  <si>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</si>
  <si>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</si>
  <si>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</si>
  <si>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</si>
  <si>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</si>
  <si>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</si>
  <si>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</si>
  <si>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</si>
  <si>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</si>
  <si>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</si>
  <si>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</si>
  <si>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</si>
  <si>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</si>
  <si>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</si>
  <si>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</si>
  <si>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</si>
  <si>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</si>
  <si>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</si>
  <si>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</si>
  <si>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</si>
  <si>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</si>
  <si>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</si>
  <si>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</si>
  <si>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</si>
  <si>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</si>
  <si>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</si>
  <si>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</si>
  <si>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</si>
  <si>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</si>
  <si>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</si>
  <si>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</si>
  <si>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</si>
  <si>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</si>
  <si>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</si>
  <si>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</si>
  <si>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</si>
  <si>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</si>
  <si>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</si>
  <si>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</si>
  <si>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</si>
  <si>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</si>
  <si>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</si>
  <si>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</si>
  <si>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</si>
  <si>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</si>
  <si>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</si>
  <si>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</si>
  <si>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</si>
  <si>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</si>
  <si>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</si>
  <si>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</si>
  <si>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</si>
  <si>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</si>
  <si>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</si>
  <si>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</si>
  <si>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</si>
  <si>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</si>
  <si>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</si>
  <si>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</si>
  <si>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</si>
  <si>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</si>
  <si>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</si>
  <si>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</si>
  <si>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</si>
  <si>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</si>
  <si>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</si>
  <si>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</si>
  <si>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</si>
  <si>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</si>
  <si>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</si>
  <si>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</si>
  <si>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</si>
  <si>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</si>
  <si>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</si>
  <si>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</si>
  <si>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</si>
  <si>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</si>
  <si>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</si>
  <si>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</si>
  <si>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</si>
  <si>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</si>
  <si>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</si>
  <si>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</si>
  <si>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</si>
  <si>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</si>
  <si>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</si>
  <si>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</si>
  <si>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</si>
  <si>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</si>
  <si>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</si>
  <si>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</si>
  <si>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</si>
  <si>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</si>
  <si>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</si>
  <si>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</si>
  <si>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</si>
  <si>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</si>
  <si>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</si>
  <si>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</si>
  <si>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</si>
  <si>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</si>
  <si>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</si>
  <si>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</si>
  <si>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</si>
  <si>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</si>
  <si>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</si>
  <si>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</si>
  <si>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</si>
  <si>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</si>
  <si>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</si>
  <si>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</si>
  <si>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</si>
  <si>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</si>
  <si>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</si>
  <si>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</si>
  <si>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</si>
  <si>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</si>
  <si>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</si>
  <si>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</si>
  <si>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</si>
  <si>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</si>
  <si>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</si>
  <si>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</si>
  <si>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</si>
  <si>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</si>
  <si>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</si>
  <si>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</si>
  <si>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</si>
  <si>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</si>
  <si>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</si>
  <si>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</si>
  <si>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</si>
  <si>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</si>
  <si>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</si>
  <si>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</si>
  <si>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</si>
  <si>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</si>
  <si>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</si>
  <si>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</si>
  <si>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</si>
  <si>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</si>
  <si>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</si>
  <si>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</si>
  <si>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</si>
  <si>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</si>
  <si>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</si>
  <si>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</si>
  <si>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</si>
  <si>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</si>
  <si>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</si>
  <si>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</si>
  <si>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</si>
  <si>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</si>
  <si>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</si>
  <si>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</si>
  <si>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</si>
  <si>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</si>
  <si>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</si>
  <si>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</si>
  <si>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</si>
  <si>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</si>
  <si>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</si>
  <si>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</si>
  <si>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</si>
  <si>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</si>
  <si>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</si>
  <si>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</si>
  <si>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</si>
  <si>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</si>
  <si>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</si>
  <si>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</si>
  <si>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</si>
  <si>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</si>
  <si>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</si>
  <si>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</si>
  <si>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</si>
  <si>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</si>
  <si>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</si>
  <si>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</si>
  <si>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</si>
  <si>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</si>
  <si>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</si>
  <si>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</si>
  <si>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</si>
  <si>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</si>
  <si>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</si>
  <si>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</si>
  <si>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</si>
  <si>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</si>
  <si>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</si>
  <si>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</si>
  <si>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</si>
  <si>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</si>
  <si>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</si>
  <si>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</si>
  <si>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</si>
  <si>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</si>
  <si>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</si>
  <si>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</si>
  <si>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</si>
  <si>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</si>
  <si>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</si>
  <si>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</si>
  <si>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</si>
  <si>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</si>
  <si>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</si>
  <si>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</si>
  <si>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</si>
  <si>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</si>
  <si>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</si>
  <si>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</si>
  <si>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</si>
  <si>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</si>
  <si>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</si>
  <si>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</si>
  <si>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</si>
  <si>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</si>
  <si>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</si>
  <si>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</si>
  <si>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</si>
  <si>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</si>
  <si>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</si>
  <si>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</si>
  <si>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</si>
  <si>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</si>
  <si>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</si>
  <si>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</si>
  <si>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</si>
  <si>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</si>
  <si>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</si>
  <si>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</si>
  <si>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</si>
  <si>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</si>
  <si>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</si>
  <si>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</si>
  <si>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</si>
  <si>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</si>
  <si>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</si>
  <si>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</si>
  <si>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</si>
  <si>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</si>
  <si>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</si>
  <si>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</si>
  <si>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</si>
  <si>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</si>
  <si>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</si>
  <si>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</si>
  <si>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</si>
  <si>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</si>
  <si>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</si>
  <si>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</si>
  <si>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</si>
  <si>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</si>
  <si>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</si>
  <si>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</si>
  <si>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</si>
  <si>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</si>
  <si>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</si>
  <si>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</si>
  <si>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</si>
  <si>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</si>
  <si>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</si>
  <si>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</si>
  <si>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</si>
  <si>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</si>
  <si>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</si>
  <si>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</si>
  <si>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</si>
  <si>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</si>
  <si>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</si>
  <si>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</si>
  <si>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</si>
  <si>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</si>
  <si>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</si>
  <si>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</si>
  <si>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</si>
  <si>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</si>
  <si>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</si>
  <si>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</si>
  <si>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</si>
  <si>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</si>
  <si>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</si>
  <si>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</si>
  <si>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</si>
  <si>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</si>
  <si>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</si>
  <si>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</si>
  <si>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</si>
  <si>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</si>
  <si>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</si>
  <si>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</si>
  <si>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</si>
  <si>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</si>
  <si>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</si>
  <si>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</si>
  <si>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</si>
  <si>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</si>
  <si>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</si>
  <si>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</si>
  <si>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</si>
  <si>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</si>
  <si>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</si>
  <si>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</si>
  <si>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</si>
  <si>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</si>
  <si>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</si>
  <si>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</si>
  <si>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</si>
  <si>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</si>
  <si>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</si>
  <si>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</si>
  <si>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</si>
  <si>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</si>
  <si>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</si>
  <si>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</si>
  <si>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</si>
  <si>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</si>
  <si>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</si>
  <si>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</si>
  <si>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</si>
  <si>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</si>
  <si>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</si>
  <si>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</si>
  <si>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</si>
  <si>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</si>
  <si>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</si>
  <si>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</si>
  <si>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</si>
  <si>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</si>
  <si>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</si>
  <si>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</si>
  <si>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</si>
  <si>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</si>
  <si>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</si>
  <si>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</si>
  <si>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</si>
  <si>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</si>
  <si>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</si>
  <si>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</si>
  <si>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</si>
  <si>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</si>
  <si>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</si>
  <si>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</si>
  <si>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</si>
  <si>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</si>
  <si>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</si>
  <si>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</si>
  <si>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</si>
  <si>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</si>
  <si>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</si>
  <si>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</si>
  <si>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</si>
  <si>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</si>
  <si>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</si>
  <si>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</si>
  <si>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</si>
  <si>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</si>
  <si>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</si>
  <si>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</si>
  <si>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</si>
  <si>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</si>
  <si>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</si>
  <si>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</si>
  <si>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</si>
  <si>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</si>
  <si>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</si>
  <si>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</si>
  <si>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</si>
  <si>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</si>
  <si>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</si>
  <si>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</si>
  <si>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</si>
  <si>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</si>
  <si>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</si>
  <si>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</si>
  <si>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</si>
  <si>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</si>
  <si>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</si>
  <si>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</si>
  <si>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</si>
  <si>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</si>
  <si>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</si>
  <si>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</si>
  <si>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</si>
  <si>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</si>
  <si>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</si>
  <si>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</si>
  <si>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</si>
  <si>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</si>
  <si>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</si>
  <si>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</si>
  <si>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</si>
  <si>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</si>
  <si>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</si>
  <si>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</si>
  <si>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</si>
  <si>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</si>
  <si>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</si>
  <si>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</si>
  <si>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</si>
  <si>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</si>
  <si>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</si>
  <si>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</si>
  <si>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</si>
  <si>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</si>
  <si>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</si>
  <si>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</si>
  <si>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</si>
  <si>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</si>
  <si>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</si>
  <si>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</si>
  <si>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</si>
  <si>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</si>
  <si>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</si>
  <si>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</si>
  <si>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</si>
  <si>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</si>
  <si>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</si>
  <si>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</si>
  <si>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</si>
  <si>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</si>
  <si>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</si>
  <si>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</si>
  <si>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</si>
  <si>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</si>
  <si>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</si>
  <si>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</si>
  <si>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</si>
  <si>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</si>
  <si>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</si>
  <si>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</si>
  <si>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</si>
  <si>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</si>
  <si>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</si>
  <si>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</si>
  <si>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</si>
  <si>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</si>
  <si>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</si>
  <si>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</si>
  <si>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</si>
  <si>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</si>
  <si>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</si>
  <si>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</si>
  <si>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</si>
  <si>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</si>
  <si>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</si>
  <si>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</si>
  <si>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</si>
  <si>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</si>
  <si>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</si>
  <si>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</si>
  <si>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</si>
  <si>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</si>
  <si>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</si>
  <si>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</si>
  <si>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</si>
  <si>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</si>
  <si>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</si>
  <si>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</si>
  <si>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</si>
  <si>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</si>
  <si>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</si>
  <si>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</si>
  <si>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</si>
  <si>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</si>
  <si>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</si>
  <si>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</si>
  <si>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</si>
  <si>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</si>
  <si>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</si>
  <si>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</si>
  <si>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</si>
  <si>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</si>
  <si>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</si>
  <si>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</si>
  <si>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</si>
  <si>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</si>
  <si>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</si>
  <si>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</si>
  <si>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</si>
  <si>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</si>
  <si>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</si>
  <si>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</si>
  <si>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</si>
  <si>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</si>
  <si>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</si>
  <si>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</si>
  <si>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</si>
  <si>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</si>
  <si>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</si>
  <si>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</si>
  <si>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</si>
  <si>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</si>
  <si>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</si>
  <si>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</si>
  <si>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</si>
  <si>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</si>
  <si>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</si>
  <si>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</si>
  <si>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</si>
  <si>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</si>
  <si>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</si>
  <si>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</si>
  <si>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</si>
  <si>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</si>
  <si>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</si>
  <si>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01.01.2016Г. ДО 31.03.2016Г.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</si>
</sst>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64" sqref="G6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>
        <v>27</v>
      </c>
      <c r="D13" s="151">
        <v>30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27</v>
      </c>
      <c r="D19" s="155">
        <f>SUM(D11:D18)</f>
        <v>30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11978</v>
      </c>
      <c r="D20" s="151">
        <v>11978</v>
      </c>
      <c r="E20" s="237" t="s">
        <v>57</v>
      </c>
      <c r="F20" s="242" t="s">
        <v>58</v>
      </c>
      <c r="G20" s="158">
        <v>5387</v>
      </c>
      <c r="H20" s="158">
        <v>5387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6463</v>
      </c>
      <c r="H25" s="154">
        <f>H19+H20+H21</f>
        <v>6463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3295</v>
      </c>
      <c r="H27" s="154">
        <f>SUM(H28:H30)</f>
        <v>2964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4037</v>
      </c>
      <c r="H28" s="152">
        <v>3706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-742</v>
      </c>
      <c r="H29" s="316">
        <v>-742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76</v>
      </c>
      <c r="H31" s="152">
        <v>331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3371</v>
      </c>
      <c r="H33" s="154">
        <f>H27+H31+H32</f>
        <v>3295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10517</v>
      </c>
      <c r="H36" s="154">
        <f>H25+H17+H33</f>
        <v>10441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12005</v>
      </c>
      <c r="D55" s="155">
        <f>D19+D20+D21+D27+D32+D45+D51+D53+D54</f>
        <v>12008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1506</v>
      </c>
      <c r="H61" s="154">
        <f>SUM(H62:H68)</f>
        <v>1489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1411</v>
      </c>
      <c r="H62" s="152">
        <v>1393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4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84</v>
      </c>
      <c r="H66" s="152">
        <v>81</v>
      </c>
    </row>
    <row r="67" spans="1:8" ht="15">
      <c r="A67" s="235" t="s">
        <v>207</v>
      </c>
      <c r="B67" s="241" t="s">
        <v>208</v>
      </c>
      <c r="C67" s="151">
        <v>96</v>
      </c>
      <c r="D67" s="151">
        <v>93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4</v>
      </c>
      <c r="D68" s="151">
        <v>3</v>
      </c>
      <c r="E68" s="237" t="s">
        <v>213</v>
      </c>
      <c r="F68" s="242" t="s">
        <v>214</v>
      </c>
      <c r="G68" s="152">
        <v>6</v>
      </c>
      <c r="H68" s="152">
        <v>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318</v>
      </c>
      <c r="H69" s="152">
        <v>318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1824</v>
      </c>
      <c r="H71" s="161">
        <f>H59+H60+H61+H69+H70</f>
        <v>1807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103</v>
      </c>
      <c r="D75" s="155">
        <f>SUM(D67:D74)</f>
        <v>98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1824</v>
      </c>
      <c r="H79" s="162">
        <f>H71+H74+H75+H76</f>
        <v>1807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64</v>
      </c>
      <c r="D87" s="151">
        <v>64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168</v>
      </c>
      <c r="D88" s="151">
        <v>77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232</v>
      </c>
      <c r="D91" s="155">
        <f>SUM(D87:D90)</f>
        <v>141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336</v>
      </c>
      <c r="D93" s="155">
        <f>D64+D75+D84+D91+D92</f>
        <v>240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12341</v>
      </c>
      <c r="D94" s="164">
        <f>D93+D55</f>
        <v>12248</v>
      </c>
      <c r="E94" s="449" t="s">
        <v>270</v>
      </c>
      <c r="F94" s="289" t="s">
        <v>271</v>
      </c>
      <c r="G94" s="165">
        <f>G36+G39+G55+G79</f>
        <v>12341</v>
      </c>
      <c r="H94" s="165">
        <f>H36+H39+H55+H79</f>
        <v>12248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42488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D9" sqref="D9:D1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01.01.2016Г. ДО 31.03.2016Г.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</v>
      </c>
      <c r="D9" s="46">
        <v>25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24</v>
      </c>
      <c r="D10" s="46">
        <v>26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3</v>
      </c>
      <c r="D11" s="46">
        <v>3</v>
      </c>
      <c r="E11" s="300" t="s">
        <v>292</v>
      </c>
      <c r="F11" s="549" t="s">
        <v>293</v>
      </c>
      <c r="G11" s="550">
        <v>117</v>
      </c>
      <c r="H11" s="550">
        <v>130</v>
      </c>
    </row>
    <row r="12" spans="1:8" ht="12">
      <c r="A12" s="298" t="s">
        <v>294</v>
      </c>
      <c r="B12" s="299" t="s">
        <v>295</v>
      </c>
      <c r="C12" s="46">
        <v>7</v>
      </c>
      <c r="D12" s="46">
        <v>7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1</v>
      </c>
      <c r="E13" s="301" t="s">
        <v>51</v>
      </c>
      <c r="F13" s="551" t="s">
        <v>299</v>
      </c>
      <c r="G13" s="548">
        <f>SUM(G9:G12)</f>
        <v>117</v>
      </c>
      <c r="H13" s="548">
        <f>SUM(H9:H12)</f>
        <v>130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40</v>
      </c>
      <c r="D19" s="49">
        <f>SUM(D9:D15)+D16</f>
        <v>62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41</v>
      </c>
      <c r="D28" s="50">
        <f>D26+D19</f>
        <v>62</v>
      </c>
      <c r="E28" s="127" t="s">
        <v>338</v>
      </c>
      <c r="F28" s="554" t="s">
        <v>339</v>
      </c>
      <c r="G28" s="548">
        <f>G13+G15+G24</f>
        <v>117</v>
      </c>
      <c r="H28" s="548">
        <f>H13+H15+H24</f>
        <v>130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76</v>
      </c>
      <c r="D30" s="50">
        <f>IF((H28-D28)&gt;0,H28-D28,0)</f>
        <v>68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41</v>
      </c>
      <c r="D33" s="49">
        <f>D28-D31+D32</f>
        <v>62</v>
      </c>
      <c r="E33" s="127" t="s">
        <v>352</v>
      </c>
      <c r="F33" s="554" t="s">
        <v>353</v>
      </c>
      <c r="G33" s="53">
        <f>G32-G31+G28</f>
        <v>117</v>
      </c>
      <c r="H33" s="53">
        <f>H32-H31+H28</f>
        <v>130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76</v>
      </c>
      <c r="D34" s="50">
        <f>IF((H33-D33)&gt;0,H33-D33,0)</f>
        <v>68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76</v>
      </c>
      <c r="D39" s="460">
        <f>+IF((H33-D33-D35)&gt;0,H33-D33-D35,0)</f>
        <v>68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76</v>
      </c>
      <c r="D41" s="52">
        <f>IF(H39=0,IF(D39-D40&gt;0,D39-D40+H40,0),IF(H39-H40&lt;0,H40-H39+D39,0))</f>
        <v>68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117</v>
      </c>
      <c r="D42" s="53">
        <f>D33+D35+D39</f>
        <v>130</v>
      </c>
      <c r="E42" s="128" t="s">
        <v>379</v>
      </c>
      <c r="F42" s="129" t="s">
        <v>380</v>
      </c>
      <c r="G42" s="53">
        <f>G39+G33</f>
        <v>117</v>
      </c>
      <c r="H42" s="53">
        <f>H39+H33</f>
        <v>130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42488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01.01.2016Г. ДО 31.03.2016Г.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140</v>
      </c>
      <c r="D10" s="54">
        <v>143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-34</v>
      </c>
      <c r="D11" s="54">
        <v>-44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99</v>
      </c>
      <c r="D20" s="55">
        <f>SUM(D10:D19)</f>
        <v>92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91</v>
      </c>
      <c r="D43" s="55">
        <f>D42+D32+D20</f>
        <v>92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141</v>
      </c>
      <c r="D44" s="132">
        <v>138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232</v>
      </c>
      <c r="D45" s="55">
        <f>D44+D43</f>
        <v>230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232</v>
      </c>
      <c r="D46" s="56">
        <v>230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42488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21" sqref="I2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01.01.2016Г. ДО 31.03.2016Г.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5387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4037</v>
      </c>
      <c r="J11" s="58">
        <f>'справка №1-БАЛАНС'!G29</f>
        <v>-742</v>
      </c>
      <c r="K11" s="60"/>
      <c r="L11" s="344">
        <f>SUM(C11:K11)</f>
        <v>10441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5387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4037</v>
      </c>
      <c r="J15" s="61">
        <f t="shared" si="2"/>
        <v>-742</v>
      </c>
      <c r="K15" s="61">
        <f t="shared" si="2"/>
        <v>0</v>
      </c>
      <c r="L15" s="344">
        <f t="shared" si="1"/>
        <v>10441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76</v>
      </c>
      <c r="J16" s="345">
        <f>+'справка №1-БАЛАНС'!G32</f>
        <v>0</v>
      </c>
      <c r="K16" s="60"/>
      <c r="L16" s="344">
        <f t="shared" si="1"/>
        <v>76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5387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4113</v>
      </c>
      <c r="J29" s="59">
        <f t="shared" si="6"/>
        <v>-742</v>
      </c>
      <c r="K29" s="59">
        <f t="shared" si="6"/>
        <v>0</v>
      </c>
      <c r="L29" s="344">
        <f t="shared" si="1"/>
        <v>10517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5387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4113</v>
      </c>
      <c r="J32" s="59">
        <f t="shared" si="7"/>
        <v>-742</v>
      </c>
      <c r="K32" s="59">
        <f t="shared" si="7"/>
        <v>0</v>
      </c>
      <c r="L32" s="344">
        <f t="shared" si="1"/>
        <v>10517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42488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I18" sqref="I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ЕЙЧ БИ ДЖИ ФОНД ЗА ИНВЕСТИЦИОННИ ИМОТИ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ОТ 01.01.2016Г. ДО 31.03.2016Г.</v>
      </c>
      <c r="D3" s="608"/>
      <c r="E3" s="608"/>
      <c r="F3" s="485"/>
      <c r="G3" s="485"/>
      <c r="H3" s="485"/>
      <c r="I3" s="485"/>
      <c r="J3" s="485"/>
      <c r="K3" s="485"/>
      <c r="L3" s="485"/>
      <c r="M3" s="613" t="s">
        <v>4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4" t="s">
        <v>464</v>
      </c>
      <c r="B5" s="615"/>
      <c r="C5" s="61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16"/>
      <c r="B6" s="617"/>
      <c r="C6" s="61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41</v>
      </c>
      <c r="E11" s="189"/>
      <c r="F11" s="189"/>
      <c r="G11" s="74">
        <f t="shared" si="2"/>
        <v>41</v>
      </c>
      <c r="H11" s="65"/>
      <c r="I11" s="65"/>
      <c r="J11" s="74">
        <f t="shared" si="3"/>
        <v>41</v>
      </c>
      <c r="K11" s="65">
        <v>15</v>
      </c>
      <c r="L11" s="65">
        <v>3</v>
      </c>
      <c r="M11" s="65"/>
      <c r="N11" s="74">
        <f t="shared" si="4"/>
        <v>18</v>
      </c>
      <c r="O11" s="65"/>
      <c r="P11" s="65"/>
      <c r="Q11" s="74">
        <f t="shared" si="0"/>
        <v>18</v>
      </c>
      <c r="R11" s="74">
        <f t="shared" si="1"/>
        <v>23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</v>
      </c>
      <c r="E12" s="189"/>
      <c r="F12" s="189"/>
      <c r="G12" s="74">
        <f t="shared" si="2"/>
        <v>4</v>
      </c>
      <c r="H12" s="65"/>
      <c r="I12" s="65"/>
      <c r="J12" s="74">
        <f t="shared" si="3"/>
        <v>4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45</v>
      </c>
      <c r="E17" s="194">
        <f>SUM(E9:E16)</f>
        <v>0</v>
      </c>
      <c r="F17" s="194">
        <f>SUM(F9:F16)</f>
        <v>0</v>
      </c>
      <c r="G17" s="74">
        <f t="shared" si="2"/>
        <v>45</v>
      </c>
      <c r="H17" s="75">
        <f>SUM(H9:H16)</f>
        <v>0</v>
      </c>
      <c r="I17" s="75">
        <f>SUM(I9:I16)</f>
        <v>0</v>
      </c>
      <c r="J17" s="74">
        <f t="shared" si="3"/>
        <v>45</v>
      </c>
      <c r="K17" s="75">
        <f>SUM(K9:K16)</f>
        <v>15</v>
      </c>
      <c r="L17" s="75">
        <f>SUM(L9:L16)</f>
        <v>3</v>
      </c>
      <c r="M17" s="75">
        <f>SUM(M9:M16)</f>
        <v>0</v>
      </c>
      <c r="N17" s="74">
        <f t="shared" si="4"/>
        <v>18</v>
      </c>
      <c r="O17" s="75">
        <f>SUM(O9:O16)</f>
        <v>0</v>
      </c>
      <c r="P17" s="75">
        <f>SUM(P9:P16)</f>
        <v>0</v>
      </c>
      <c r="Q17" s="74">
        <f t="shared" si="5"/>
        <v>18</v>
      </c>
      <c r="R17" s="74">
        <f t="shared" si="6"/>
        <v>27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11978</v>
      </c>
      <c r="E18" s="187"/>
      <c r="F18" s="187"/>
      <c r="G18" s="74">
        <f t="shared" si="2"/>
        <v>11978</v>
      </c>
      <c r="H18" s="63"/>
      <c r="I18" s="63"/>
      <c r="J18" s="74">
        <f t="shared" si="3"/>
        <v>11978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11978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12023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12023</v>
      </c>
      <c r="H40" s="438">
        <f t="shared" si="13"/>
        <v>0</v>
      </c>
      <c r="I40" s="438">
        <f t="shared" si="13"/>
        <v>0</v>
      </c>
      <c r="J40" s="438">
        <f t="shared" si="13"/>
        <v>12023</v>
      </c>
      <c r="K40" s="438">
        <f t="shared" si="13"/>
        <v>15</v>
      </c>
      <c r="L40" s="438">
        <f t="shared" si="13"/>
        <v>3</v>
      </c>
      <c r="M40" s="438">
        <f t="shared" si="13"/>
        <v>0</v>
      </c>
      <c r="N40" s="438">
        <f t="shared" si="13"/>
        <v>18</v>
      </c>
      <c r="O40" s="438">
        <f t="shared" si="13"/>
        <v>0</v>
      </c>
      <c r="P40" s="438">
        <f t="shared" si="13"/>
        <v>0</v>
      </c>
      <c r="Q40" s="438">
        <f t="shared" si="13"/>
        <v>18</v>
      </c>
      <c r="R40" s="438">
        <f t="shared" si="13"/>
        <v>12005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20"/>
      <c r="L44" s="620"/>
      <c r="M44" s="620"/>
      <c r="N44" s="620"/>
      <c r="O44" s="609" t="s">
        <v>784</v>
      </c>
      <c r="P44" s="610"/>
      <c r="Q44" s="610"/>
      <c r="R44" s="610"/>
    </row>
    <row r="45" spans="1:18" ht="12">
      <c r="A45" s="349"/>
      <c r="B45" s="576" t="str">
        <f>TEXT('справка №1-БАЛАНС'!A99,"dd.mm.yyyy")</f>
        <v>28.04.2016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86" sqref="C8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01.01.2016Г. ДО 31.03.2016Г.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96</v>
      </c>
      <c r="D24" s="119">
        <f>SUM(D25:D27)</f>
        <v>96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96</v>
      </c>
      <c r="D26" s="108">
        <v>96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4</v>
      </c>
      <c r="D28" s="108">
        <v>4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103</v>
      </c>
      <c r="D43" s="104">
        <f>D24+D28+D29+D31+D30+D32+D33+D38</f>
        <v>103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103</v>
      </c>
      <c r="D44" s="103">
        <f>D43+D21+D19+D9</f>
        <v>103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1411</v>
      </c>
      <c r="D71" s="105">
        <f>SUM(D72:D74)</f>
        <v>1411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24</v>
      </c>
      <c r="D72" s="108">
        <v>24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1387</v>
      </c>
      <c r="D74" s="108">
        <v>1387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95</v>
      </c>
      <c r="D85" s="104">
        <f>SUM(D86:D90)+D94</f>
        <v>95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84</v>
      </c>
      <c r="D89" s="108">
        <v>84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6</v>
      </c>
      <c r="D92" s="108">
        <v>6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318</v>
      </c>
      <c r="D95" s="108">
        <v>318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1824</v>
      </c>
      <c r="D96" s="104">
        <f>D85+D80+D75+D71+D95</f>
        <v>1824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1824</v>
      </c>
      <c r="D97" s="104">
        <f>D96+D68+D66</f>
        <v>1824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28.04.2016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01.01.2016Г. ДО 31.03.2016Г.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28.04.2016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01.01.2016Г. ДО 31.03.2016Г.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28.04.2016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2016-04-28T16:00:53Z</dcterms:modified>
  <cp:category/>
  <cp:version/>
  <cp:contentType/>
  <cp:contentStatus/>
</cp:coreProperties>
</file>