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570" windowWidth="15480" windowHeight="1066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<sst xmlns="http://schemas.openxmlformats.org/spreadsheetml/2006/main" count="1040" uniqueCount="884">
  <si>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</si>
  <si>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</si>
  <si>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</si>
  <si>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</si>
  <si>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</si>
  <si>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</si>
  <si>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</si>
  <si>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</si>
  <si>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</si>
  <si>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</si>
  <si>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</si>
  <si>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</si>
  <si>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</si>
  <si>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</si>
  <si>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</si>
  <si>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</si>
  <si>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</si>
  <si>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</si>
  <si>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</si>
  <si>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</si>
  <si>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</si>
  <si>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</si>
  <si>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</si>
  <si>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</si>
  <si>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</si>
  <si>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</si>
  <si>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</si>
  <si>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</si>
  <si>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</si>
  <si>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</si>
  <si>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</si>
  <si>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</si>
  <si>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</si>
  <si>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</si>
  <si>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</si>
  <si>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</si>
  <si>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</si>
  <si>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</si>
  <si>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</si>
  <si>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</si>
  <si>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</si>
  <si>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</si>
  <si>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</si>
  <si>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</si>
  <si>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</si>
  <si>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</si>
  <si>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</si>
  <si>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</si>
  <si>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</si>
  <si>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</si>
  <si>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</si>
  <si>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</si>
  <si>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</si>
  <si>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</si>
  <si>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</si>
  <si>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</si>
  <si>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</si>
  <si>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</si>
  <si>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</si>
  <si>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</si>
  <si>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</si>
  <si>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</si>
  <si>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</si>
  <si>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</si>
  <si>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</si>
  <si>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</si>
  <si>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</si>
  <si>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</si>
  <si>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</si>
  <si>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</si>
  <si>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</si>
  <si>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</si>
  <si>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</si>
  <si>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</si>
  <si>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</si>
  <si>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</si>
  <si>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</si>
  <si>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</si>
  <si>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</si>
  <si>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</si>
  <si>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</si>
  <si>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</si>
  <si>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</si>
  <si>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</si>
  <si>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</si>
  <si>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</si>
  <si>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</si>
  <si>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</si>
  <si>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</si>
  <si>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</si>
  <si>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</si>
  <si>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</si>
  <si>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</si>
  <si>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</si>
  <si>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</si>
  <si>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</si>
  <si>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</si>
  <si>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</si>
  <si>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</si>
  <si>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</si>
  <si>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</si>
  <si>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</si>
  <si>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</si>
  <si>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</si>
  <si>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</si>
  <si>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</si>
  <si>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</si>
  <si>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</si>
  <si>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</si>
  <si>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</si>
  <si>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</si>
  <si>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</si>
  <si>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</si>
  <si>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</si>
  <si>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</si>
  <si>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</si>
  <si>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</si>
  <si>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</si>
  <si>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</si>
  <si>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</si>
  <si>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</si>
  <si>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</si>
  <si>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</si>
  <si>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</si>
  <si>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</si>
  <si>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</si>
  <si>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</si>
  <si>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</si>
  <si>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</si>
  <si>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</si>
  <si>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</si>
  <si>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</si>
  <si>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</si>
  <si>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</si>
  <si>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</si>
  <si>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</si>
  <si>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</si>
  <si>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</si>
  <si>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</si>
  <si>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</si>
  <si>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</si>
  <si>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</si>
  <si>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</si>
  <si>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</si>
  <si>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</si>
  <si>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</si>
  <si>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</si>
  <si>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</si>
  <si>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</si>
  <si>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</si>
  <si>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</si>
  <si>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</si>
  <si>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</si>
  <si>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</si>
  <si>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</si>
  <si>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</si>
  <si>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</si>
  <si>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</si>
  <si>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</si>
  <si>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</si>
  <si>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</si>
  <si>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</si>
  <si>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</si>
  <si>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</si>
  <si>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</si>
  <si>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</si>
  <si>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</si>
  <si>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</si>
  <si>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</si>
  <si>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</si>
  <si>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</si>
  <si>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</si>
  <si>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</si>
  <si>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</si>
  <si>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</si>
  <si>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</si>
  <si>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</si>
  <si>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</si>
  <si>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</si>
  <si>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</si>
  <si>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</si>
  <si>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</si>
  <si>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</si>
  <si>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</si>
  <si>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</si>
  <si>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</si>
  <si>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</si>
  <si>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</si>
  <si>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</si>
  <si>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</si>
  <si>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</si>
  <si>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</si>
  <si>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</si>
  <si>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</si>
  <si>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</si>
  <si>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</si>
  <si>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</si>
  <si>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</si>
  <si>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</si>
  <si>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</si>
  <si>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</si>
  <si>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</si>
  <si>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</si>
  <si>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</si>
  <si>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</si>
  <si>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</si>
  <si>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</si>
  <si>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</si>
  <si>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</si>
  <si>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</si>
  <si>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</si>
  <si>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</si>
  <si>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</si>
  <si>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</si>
  <si>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</si>
  <si>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</si>
  <si>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</si>
  <si>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</si>
  <si>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</si>
  <si>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</si>
  <si>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</si>
  <si>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</si>
  <si>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</si>
  <si>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</si>
  <si>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</si>
  <si>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</si>
  <si>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</si>
  <si>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</si>
  <si>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</si>
  <si>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</si>
  <si>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</si>
  <si>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</si>
  <si>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</si>
  <si>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</si>
  <si>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</si>
  <si>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</si>
  <si>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</si>
  <si>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</si>
  <si>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</si>
  <si>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</si>
  <si>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</si>
  <si>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</si>
  <si>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</si>
  <si>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</si>
  <si>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</si>
  <si>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</si>
  <si>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</si>
  <si>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</si>
  <si>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</si>
  <si>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</si>
  <si>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</si>
  <si>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</si>
  <si>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</si>
  <si>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</si>
  <si>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</si>
  <si>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</si>
  <si>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</si>
  <si>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</si>
  <si>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</si>
  <si>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</si>
  <si>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</si>
  <si>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</si>
  <si>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</si>
  <si>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</si>
  <si>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</si>
  <si>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</si>
  <si>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</si>
  <si>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</si>
  <si>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</si>
  <si>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</si>
  <si>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</si>
  <si>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</si>
  <si>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</si>
  <si>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</si>
  <si>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</si>
  <si>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</si>
  <si>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</si>
  <si>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</si>
  <si>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</si>
  <si>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</si>
  <si>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</si>
  <si>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</si>
  <si>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</si>
  <si>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</si>
  <si>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</si>
  <si>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</si>
  <si>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</si>
  <si>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</si>
  <si>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</si>
  <si>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</si>
  <si>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</si>
  <si>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</si>
  <si>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</si>
  <si>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</si>
  <si>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</si>
  <si>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</si>
  <si>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</si>
  <si>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</si>
  <si>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</si>
  <si>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</si>
  <si>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</si>
  <si>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</si>
  <si>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</si>
  <si>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</si>
  <si>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</si>
  <si>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</si>
  <si>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</si>
  <si>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</si>
  <si>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</si>
  <si>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</si>
  <si>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</si>
  <si>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</si>
  <si>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</si>
  <si>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</si>
  <si>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</si>
  <si>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</si>
  <si>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</si>
  <si>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</si>
  <si>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</si>
  <si>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</si>
  <si>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</si>
  <si>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</si>
  <si>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</si>
  <si>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</si>
  <si>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</si>
  <si>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</si>
  <si>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</si>
  <si>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</si>
  <si>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</si>
  <si>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</si>
  <si>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</si>
  <si>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</si>
  <si>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</si>
  <si>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</si>
  <si>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</si>
  <si>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</si>
  <si>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</si>
  <si>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</si>
  <si>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</si>
  <si>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</si>
  <si>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</si>
  <si>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</si>
  <si>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</si>
  <si>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</si>
  <si>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</si>
  <si>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</si>
  <si>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</si>
  <si>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</si>
  <si>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</si>
  <si>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</si>
  <si>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</si>
  <si>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</si>
  <si>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</si>
  <si>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</si>
  <si>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</si>
  <si>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</si>
  <si>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</si>
  <si>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</si>
  <si>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</si>
  <si>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</si>
  <si>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</si>
  <si>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</si>
  <si>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</si>
  <si>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</si>
  <si>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</si>
  <si>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</si>
  <si>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</si>
  <si>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</si>
  <si>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</si>
  <si>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</si>
  <si>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</si>
  <si>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</si>
  <si>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</si>
  <si>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</si>
  <si>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</si>
  <si>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</si>
  <si>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</si>
  <si>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</si>
  <si>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</si>
  <si>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</si>
  <si>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</si>
  <si>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</si>
  <si>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</si>
  <si>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</si>
  <si>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</si>
  <si>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</si>
  <si>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</si>
  <si>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</si>
  <si>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</si>
  <si>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</si>
  <si>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</si>
  <si>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</si>
  <si>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</si>
  <si>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</si>
  <si>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</si>
  <si>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</si>
  <si>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</si>
  <si>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</si>
  <si>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</si>
  <si>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</si>
  <si>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</si>
  <si>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</si>
  <si>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</si>
  <si>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</si>
  <si>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</si>
  <si>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</si>
  <si>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</si>
  <si>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</si>
  <si>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</si>
  <si>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</si>
  <si>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</si>
  <si>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</si>
  <si>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</si>
  <si>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</si>
  <si>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</si>
  <si>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</si>
  <si>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</si>
  <si>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</si>
  <si>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</si>
  <si>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</si>
  <si>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</si>
  <si>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</si>
  <si>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</si>
  <si>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</si>
  <si>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</si>
  <si>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</si>
  <si>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</si>
  <si>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</si>
  <si>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</si>
  <si>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</si>
  <si>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</si>
  <si>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</si>
  <si>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</si>
  <si>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</si>
  <si>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</si>
  <si>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</si>
  <si>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</si>
  <si>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</si>
  <si>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</si>
  <si>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</si>
  <si>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</si>
  <si>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</si>
  <si>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</si>
  <si>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</si>
  <si>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</si>
  <si>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</si>
  <si>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</si>
  <si>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</si>
  <si>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</si>
  <si>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</si>
  <si>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</si>
  <si>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</si>
  <si>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</si>
  <si>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</si>
  <si>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</si>
  <si>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</si>
  <si>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</si>
  <si>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</si>
  <si>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</si>
  <si>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</si>
  <si>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</si>
  <si>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</si>
  <si>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</si>
  <si>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</si>
  <si>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</si>
  <si>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</si>
  <si>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</si>
  <si>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</si>
  <si>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</si>
  <si>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</si>
  <si>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</si>
  <si>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</si>
  <si>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</si>
  <si>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</si>
  <si>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</si>
  <si>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</si>
  <si>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</si>
  <si>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</si>
  <si>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</si>
  <si>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</si>
  <si>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</si>
  <si>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</si>
  <si>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</si>
  <si>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</si>
  <si>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</si>
  <si>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</si>
  <si>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</si>
  <si>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</si>
  <si>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</si>
  <si>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</si>
  <si>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</si>
  <si>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</si>
  <si>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</si>
  <si>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</si>
  <si>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</si>
  <si>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</si>
  <si>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</si>
  <si>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</si>
  <si>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</si>
  <si>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</si>
  <si>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</si>
  <si>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</si>
  <si>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</si>
  <si>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</si>
  <si>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</si>
  <si>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</si>
  <si>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</si>
  <si>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</si>
  <si>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</si>
  <si>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</si>
  <si>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</si>
  <si>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</si>
  <si>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</si>
  <si>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</si>
  <si>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</si>
  <si>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</si>
  <si>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</si>
  <si>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</si>
  <si>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</si>
  <si>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</si>
  <si>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</si>
  <si>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</si>
  <si>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</si>
  <si>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</si>
  <si>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</si>
  <si>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</si>
  <si>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</si>
  <si>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</si>
  <si>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</si>
  <si>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</si>
  <si>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</si>
  <si>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</si>
  <si>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</si>
  <si>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</si>
  <si>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</si>
  <si>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</si>
  <si>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</si>
  <si>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</si>
  <si>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</si>
  <si>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</si>
  <si>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</si>
  <si>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</si>
  <si>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</si>
  <si>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</si>
  <si>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</si>
  <si>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</si>
  <si>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</si>
  <si>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</si>
  <si>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</si>
  <si>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</si>
  <si>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</si>
  <si>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</si>
  <si>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</si>
  <si>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</si>
  <si>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</si>
  <si>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</si>
  <si>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</si>
  <si>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</si>
  <si>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</si>
  <si>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</si>
  <si>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</si>
  <si>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</si>
  <si>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</si>
  <si>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</si>
  <si>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</si>
  <si>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</si>
  <si>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</si>
  <si>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</si>
  <si>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</si>
  <si>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</si>
  <si>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</si>
  <si>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</si>
  <si>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</si>
  <si>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</si>
  <si>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</si>
  <si>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</si>
  <si>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</si>
  <si>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</si>
  <si>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</si>
  <si>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</si>
  <si>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</si>
  <si>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</si>
  <si>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</si>
  <si>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</si>
  <si>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</si>
  <si>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</si>
  <si>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</si>
  <si>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</si>
  <si>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</si>
  <si>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</si>
  <si>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</si>
  <si>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</si>
  <si>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</si>
  <si>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</si>
  <si>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</si>
  <si>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</si>
  <si>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</si>
  <si>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</si>
  <si>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</si>
  <si>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</si>
  <si>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</si>
  <si>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</si>
  <si>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</si>
  <si>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</si>
  <si>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</si>
  <si>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</si>
  <si>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</si>
  <si>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</si>
  <si>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</si>
  <si>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</si>
  <si>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</si>
  <si>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</si>
  <si>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</si>
  <si>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</si>
  <si>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</si>
  <si>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</si>
  <si>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</si>
  <si>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</si>
  <si>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</si>
  <si>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</si>
  <si>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</si>
  <si>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</si>
  <si>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</si>
  <si>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</si>
  <si>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</si>
  <si>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</si>
  <si>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</si>
  <si>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</si>
  <si>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</si>
  <si>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</si>
  <si>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</si>
  <si>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</si>
  <si>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</si>
  <si>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</si>
  <si>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</si>
  <si>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</si>
  <si>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</si>
  <si>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</si>
  <si>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</si>
  <si>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</si>
  <si>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</si>
  <si>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</si>
  <si>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</si>
  <si>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</si>
  <si>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</si>
  <si>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</si>
  <si>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</si>
  <si>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</si>
  <si>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</si>
  <si>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</si>
  <si>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</si>
  <si>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</si>
  <si>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</si>
  <si>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</si>
  <si>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</si>
  <si>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</si>
  <si>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</si>
  <si>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</si>
  <si>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</si>
  <si>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</si>
  <si>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</si>
  <si>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</si>
  <si>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</si>
  <si>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</si>
  <si>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</si>
  <si>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</si>
  <si>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</si>
  <si>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</si>
  <si>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</si>
  <si>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</si>
  <si>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</si>
  <si>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</si>
  <si>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</si>
  <si>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</si>
  <si>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</si>
  <si>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</si>
  <si>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</si>
  <si>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</si>
  <si>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</si>
  <si>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</si>
  <si>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</si>
  <si>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</si>
  <si>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</si>
  <si>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</si>
  <si>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</si>
  <si>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</si>
  <si>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</si>
  <si>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</si>
  <si>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</si>
  <si>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</si>
  <si>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</si>
  <si>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</si>
  <si>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</si>
  <si>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</si>
  <si>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</si>
  <si>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</si>
  <si>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</si>
  <si>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</si>
  <si>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</si>
  <si>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</si>
  <si>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</si>
  <si>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</si>
  <si>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</si>
  <si>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</si>
  <si>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</si>
  <si>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</si>
  <si>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</si>
  <si>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</si>
  <si>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</si>
  <si>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</si>
  <si>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</si>
  <si>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</si>
  <si>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</si>
  <si>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</si>
  <si>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</si>
  <si>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</si>
  <si>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</si>
  <si>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</si>
  <si>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</si>
  <si>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</si>
  <si>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</si>
  <si>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</si>
  <si>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</si>
  <si>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</si>
  <si>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</si>
  <si>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</si>
  <si>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</si>
  <si>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</si>
  <si>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</si>
  <si>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</si>
  <si>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</si>
  <si>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</si>
  <si>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</si>
  <si>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</si>
  <si>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</si>
  <si>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</si>
  <si>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</si>
  <si>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</si>
  <si>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</si>
  <si>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</si>
  <si>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</si>
  <si>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</si>
  <si>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</si>
  <si>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</si>
  <si>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</si>
  <si>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</si>
  <si>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</si>
  <si>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</si>
  <si>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</si>
  <si>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</si>
  <si>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</si>
  <si>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</si>
  <si>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</si>
  <si>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</si>
  <si>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</si>
  <si>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</si>
  <si>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</si>
  <si>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</si>
  <si>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</si>
  <si>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</si>
  <si>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</si>
  <si>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</si>
  <si>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</si>
  <si>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</si>
  <si>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</si>
  <si>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</si>
  <si>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</si>
  <si>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</si>
  <si>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</si>
  <si>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</si>
  <si>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</si>
  <si>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</si>
  <si>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</si>
  <si>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</si>
  <si>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</si>
  <si>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</si>
  <si>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</si>
  <si>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</si>
  <si>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</si>
  <si>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</si>
  <si>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</si>
  <si>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</si>
  <si>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</si>
  <si>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</si>
  <si>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</si>
  <si>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</si>
  <si>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</si>
  <si>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</si>
  <si>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</si>
  <si>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</si>
  <si>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</si>
  <si>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</si>
  <si>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</si>
  <si>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</si>
  <si>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</si>
  <si>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</si>
  <si>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</si>
  <si>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</si>
  <si>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</si>
  <si>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</si>
  <si>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</si>
  <si>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</si>
  <si>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</si>
  <si>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</si>
  <si>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</si>
  <si>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</si>
  <si>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</si>
  <si>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</si>
  <si>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</si>
  <si>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</si>
  <si>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</si>
  <si>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</si>
  <si>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</si>
  <si>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</si>
  <si>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</si>
  <si>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</si>
  <si>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</si>
  <si>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</si>
  <si>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</si>
  <si>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</si>
  <si>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</si>
  <si>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</si>
  <si>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</si>
  <si>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</si>
  <si>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</si>
  <si>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</si>
  <si>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</si>
  <si>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</si>
  <si>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</si>
  <si>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</si>
  <si>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</si>
  <si>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</si>
  <si>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</si>
  <si>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</si>
  <si>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</si>
  <si>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</si>
  <si>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</si>
  <si>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</si>
  <si>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</si>
  <si>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</si>
  <si>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</si>
  <si>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</si>
  <si>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</si>
  <si>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</si>
  <si>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</si>
  <si>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</si>
  <si>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</si>
  <si>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</si>
  <si>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</si>
  <si>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</si>
  <si>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</si>
  <si>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</si>
  <si>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</si>
  <si>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междинен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</si>
  <si>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</si>
  <si>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</si>
  <si>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</si>
  <si>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</si>
  <si>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</si>
  <si>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</si>
  <si>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</si>
  <si>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</si>
  <si>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</si>
  <si>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</si>
  <si>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</si>
  <si>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</si>
  <si>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</si>
  <si>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</si>
  <si>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</si>
  <si>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</si>
  <si>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</si>
  <si>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</si>
  <si>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</si>
  <si>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</si>
  <si>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 xml:space="preserve">Вид на отчета: консолидиран: </t>
  </si>
  <si>
    <t>КОНСОЛИДИРАН</t>
  </si>
  <si>
    <t xml:space="preserve"> към 31 март    2015г.</t>
  </si>
  <si>
    <t>Дата на съставяне: 14.05.2015г.</t>
  </si>
  <si>
    <t>14.05.2015. г</t>
  </si>
  <si>
    <t xml:space="preserve">Дата на съставяне:14.05.2015 г.                                      </t>
  </si>
  <si>
    <t xml:space="preserve">Дата  на съставяне: 14.05.2015 г                                                                                                                          </t>
  </si>
  <si>
    <t xml:space="preserve">Дата на съставяне:14.05.2015 г                       </t>
  </si>
  <si>
    <t>Дата на съставяне:14.05.2015г.</t>
  </si>
  <si>
    <t>Дата на съставяне: 14.05.2015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</si>
</sst>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853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854</v>
      </c>
      <c r="F3" s="217" t="s">
        <v>2</v>
      </c>
      <c r="G3" s="172"/>
      <c r="H3" s="461">
        <v>175433155</v>
      </c>
    </row>
    <row r="4" spans="1:8" ht="15">
      <c r="A4" s="575" t="s">
        <v>874</v>
      </c>
      <c r="B4" s="581"/>
      <c r="C4" s="581"/>
      <c r="D4" s="581"/>
      <c r="E4" s="504" t="s">
        <v>875</v>
      </c>
      <c r="F4" s="577" t="s">
        <v>856</v>
      </c>
      <c r="G4" s="578"/>
      <c r="H4" s="461" t="s">
        <v>855</v>
      </c>
    </row>
    <row r="5" spans="1:8" ht="15">
      <c r="A5" s="575" t="s">
        <v>4</v>
      </c>
      <c r="B5" s="576"/>
      <c r="C5" s="576"/>
      <c r="D5" s="576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>
        <v>37</v>
      </c>
      <c r="D13" s="151">
        <v>37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</v>
      </c>
      <c r="D17" s="151">
        <v>1</v>
      </c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38</v>
      </c>
      <c r="D19" s="155">
        <f>SUM(D11:D18)</f>
        <v>38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-10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</v>
      </c>
      <c r="H28" s="152">
        <v>3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-13</v>
      </c>
      <c r="H29" s="316">
        <v>-2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-5</v>
      </c>
      <c r="H32" s="316">
        <v>-11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-15</v>
      </c>
      <c r="H33" s="154">
        <f>H27+H31+H32</f>
        <v>-10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1193</v>
      </c>
      <c r="H36" s="154">
        <f>H25+H17+H33</f>
        <v>1198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1</v>
      </c>
      <c r="D54" s="151">
        <v>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39</v>
      </c>
      <c r="D55" s="155">
        <f>D19+D20+D21+D27+D32+D45+D51+D53+D54</f>
        <v>39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400</v>
      </c>
      <c r="D69" s="151">
        <v>399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>
        <v>80</v>
      </c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480</v>
      </c>
      <c r="D75" s="155">
        <f>SUM(D67:D74)</f>
        <v>400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88</v>
      </c>
      <c r="D87" s="151">
        <v>88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587</v>
      </c>
      <c r="D88" s="151">
        <v>673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675</v>
      </c>
      <c r="D91" s="155">
        <f>SUM(D87:D90)</f>
        <v>761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1155</v>
      </c>
      <c r="D93" s="155">
        <f>D64+D75+D84+D91+D92</f>
        <v>1161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1194</v>
      </c>
      <c r="D94" s="164">
        <f>D93+D55</f>
        <v>1200</v>
      </c>
      <c r="E94" s="449" t="s">
        <v>269</v>
      </c>
      <c r="F94" s="289" t="s">
        <v>270</v>
      </c>
      <c r="G94" s="165">
        <f>G36+G39+G55+G79</f>
        <v>1194</v>
      </c>
      <c r="H94" s="165">
        <f>H36+H39+H55+H79</f>
        <v>1200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877</v>
      </c>
      <c r="B98" s="432"/>
      <c r="C98" s="579" t="s">
        <v>857</v>
      </c>
      <c r="D98" s="579"/>
      <c r="E98" s="579"/>
      <c r="F98" s="579" t="s">
        <v>868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858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март    2015г.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>
        <v>1</v>
      </c>
      <c r="H9" s="550">
        <v>1</v>
      </c>
    </row>
    <row r="10" spans="1:8" ht="12">
      <c r="A10" s="298" t="s">
        <v>285</v>
      </c>
      <c r="B10" s="299" t="s">
        <v>286</v>
      </c>
      <c r="C10" s="46">
        <v>2</v>
      </c>
      <c r="D10" s="46">
        <v>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>
        <v>1</v>
      </c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3</v>
      </c>
      <c r="D12" s="46">
        <v>3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1</v>
      </c>
      <c r="H13" s="548">
        <f>SUM(H9:H12)</f>
        <v>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</v>
      </c>
      <c r="D19" s="49">
        <f>SUM(D9:D15)+D16</f>
        <v>6</v>
      </c>
      <c r="E19" s="304" t="s">
        <v>315</v>
      </c>
      <c r="F19" s="552" t="s">
        <v>316</v>
      </c>
      <c r="G19" s="550"/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6</v>
      </c>
      <c r="D28" s="50">
        <f>D26+D19</f>
        <v>6</v>
      </c>
      <c r="E28" s="127" t="s">
        <v>337</v>
      </c>
      <c r="F28" s="554" t="s">
        <v>338</v>
      </c>
      <c r="G28" s="548">
        <f>G13+G15+G24</f>
        <v>1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6</v>
      </c>
      <c r="D33" s="49">
        <f>D28+D31+D32</f>
        <v>6</v>
      </c>
      <c r="E33" s="127" t="s">
        <v>351</v>
      </c>
      <c r="F33" s="554" t="s">
        <v>352</v>
      </c>
      <c r="G33" s="53">
        <f>G32+G31+G28</f>
        <v>1</v>
      </c>
      <c r="H33" s="53">
        <f>H32+H31+H28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>
        <v>0</v>
      </c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5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6</v>
      </c>
      <c r="D42" s="53">
        <f>D33+D35+D39</f>
        <v>6</v>
      </c>
      <c r="E42" s="128" t="s">
        <v>378</v>
      </c>
      <c r="F42" s="129" t="s">
        <v>379</v>
      </c>
      <c r="G42" s="53">
        <f>G39+G33</f>
        <v>6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380</v>
      </c>
      <c r="D48" s="582" t="s">
        <v>859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869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853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март    2015г.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>
        <v>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-4</v>
      </c>
      <c r="D13" s="54">
        <v>-4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1</v>
      </c>
      <c r="D14" s="54">
        <v>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-6</v>
      </c>
      <c r="D20" s="55">
        <f>SUM(D10:D19)</f>
        <v>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-80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-80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-86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761</v>
      </c>
      <c r="D44" s="132">
        <v>774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675</v>
      </c>
      <c r="D45" s="55">
        <f>D44+D43</f>
        <v>777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675</v>
      </c>
      <c r="D46" s="56">
        <v>190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>
        <v>587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870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март    2015г.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-13</v>
      </c>
      <c r="K11" s="60"/>
      <c r="L11" s="344">
        <f>SUM(C11:K11)</f>
        <v>1198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-13</v>
      </c>
      <c r="K15" s="61">
        <f t="shared" si="2"/>
        <v>0</v>
      </c>
      <c r="L15" s="344">
        <f t="shared" si="1"/>
        <v>1198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</v>
      </c>
      <c r="K16" s="60"/>
      <c r="L16" s="344">
        <f t="shared" si="1"/>
        <v>-5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-5</v>
      </c>
      <c r="J20" s="60">
        <v>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-2</v>
      </c>
      <c r="J29" s="59">
        <f t="shared" si="6"/>
        <v>-13</v>
      </c>
      <c r="K29" s="59">
        <f t="shared" si="6"/>
        <v>0</v>
      </c>
      <c r="L29" s="344">
        <f t="shared" si="1"/>
        <v>1193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-2</v>
      </c>
      <c r="J32" s="59">
        <f t="shared" si="7"/>
        <v>-13</v>
      </c>
      <c r="K32" s="59">
        <f t="shared" si="7"/>
        <v>0</v>
      </c>
      <c r="L32" s="344">
        <f t="shared" si="1"/>
        <v>1193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0" t="s">
        <v>861</v>
      </c>
      <c r="E38" s="590"/>
      <c r="F38" s="590"/>
      <c r="G38" s="590"/>
      <c r="H38" s="590"/>
      <c r="I38" s="590"/>
      <c r="J38" s="15" t="s">
        <v>871</v>
      </c>
      <c r="K38" s="15"/>
      <c r="L38" s="590" t="s">
        <v>873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КАПМАН ГРИЙН ЕНЕРДЖИ ФОНД 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 към 31 март    2015г.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59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10"/>
      <c r="B6" s="611"/>
      <c r="C6" s="59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39</v>
      </c>
      <c r="E11" s="189"/>
      <c r="F11" s="189"/>
      <c r="G11" s="74">
        <f t="shared" si="2"/>
        <v>39</v>
      </c>
      <c r="H11" s="65"/>
      <c r="I11" s="65"/>
      <c r="J11" s="74">
        <f t="shared" si="3"/>
        <v>39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37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40</v>
      </c>
      <c r="E17" s="194">
        <f>SUM(E9:E16)</f>
        <v>0</v>
      </c>
      <c r="F17" s="194">
        <f>SUM(F9:F16)</f>
        <v>0</v>
      </c>
      <c r="G17" s="74">
        <f t="shared" si="2"/>
        <v>40</v>
      </c>
      <c r="H17" s="75">
        <f>SUM(H9:H16)</f>
        <v>0</v>
      </c>
      <c r="I17" s="75">
        <f>SUM(I9:I16)</f>
        <v>0</v>
      </c>
      <c r="J17" s="74">
        <f t="shared" si="3"/>
        <v>40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40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40</v>
      </c>
      <c r="H40" s="438">
        <f t="shared" si="13"/>
        <v>0</v>
      </c>
      <c r="I40" s="438">
        <f t="shared" si="13"/>
        <v>0</v>
      </c>
      <c r="J40" s="438">
        <f t="shared" si="13"/>
        <v>40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598"/>
      <c r="L44" s="598"/>
      <c r="M44" s="598"/>
      <c r="N44" s="598"/>
      <c r="O44" s="603" t="s">
        <v>872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март    2015г.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1</v>
      </c>
      <c r="D21" s="108">
        <v>0</v>
      </c>
      <c r="E21" s="120">
        <f t="shared" si="0"/>
        <v>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400</v>
      </c>
      <c r="D29" s="108">
        <v>400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80</v>
      </c>
      <c r="D30" s="108">
        <v>80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480</v>
      </c>
      <c r="D43" s="104">
        <f>D24+D28+D29+D31+D30+D32+D33+D38</f>
        <v>480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481</v>
      </c>
      <c r="D44" s="103">
        <f>D43+D21+D19+D9</f>
        <v>480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</v>
      </c>
      <c r="D102" s="108">
        <v>0</v>
      </c>
      <c r="E102" s="108">
        <v>0</v>
      </c>
      <c r="F102" s="125">
        <f>C102+D102-E102</f>
        <v>1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март    2015г.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3"/>
      <c r="C30" s="623"/>
      <c r="D30" s="459" t="s">
        <v>865</v>
      </c>
      <c r="E30" s="622"/>
      <c r="F30" s="622"/>
      <c r="G30" s="622"/>
      <c r="H30" s="420" t="s">
        <v>866</v>
      </c>
      <c r="I30" s="622"/>
      <c r="J30" s="622"/>
    </row>
    <row r="31" spans="1:9" s="521" customFormat="1" ht="12">
      <c r="A31" s="349"/>
      <c r="B31" s="388"/>
      <c r="C31" s="349"/>
      <c r="D31" s="523" t="s">
        <v>859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PageLayoutView="0" workbookViewId="0" topLeftCell="A43">
      <selection activeCell="A137" sqref="A13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март    2015г.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0</v>
      </c>
      <c r="D64" s="429"/>
      <c r="E64" s="429">
        <f>E63+E50+E36+E19</f>
        <v>0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864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872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Maria Velkova</cp:lastModifiedBy>
  <cp:lastPrinted>2015-02-25T14:58:53Z</cp:lastPrinted>
  <dcterms:created xsi:type="dcterms:W3CDTF">2000-06-29T12:02:40Z</dcterms:created>
  <dcterms:modified xsi:type="dcterms:W3CDTF">2015-05-15T06:55:34Z</dcterms:modified>
  <cp:category/>
  <cp:version/>
  <cp:contentType/>
  <cp:contentStatus/>
</cp:coreProperties>
</file>