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<sst xmlns="http://schemas.openxmlformats.org/spreadsheetml/2006/main" count="1075" uniqueCount="895">
  <si>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</si>
  <si>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</si>
  <si>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</si>
  <si>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</si>
  <si>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</si>
  <si>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</si>
  <si>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</si>
  <si>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</si>
  <si>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</si>
  <si>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</si>
  <si>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</si>
  <si>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</si>
  <si>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</si>
  <si>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</si>
  <si>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</si>
  <si>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</si>
  <si>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</si>
  <si>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</si>
  <si>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</si>
  <si>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</si>
  <si>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</si>
  <si>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</si>
  <si>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</si>
  <si>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</si>
  <si>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</si>
  <si>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</si>
  <si>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</si>
  <si>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</si>
  <si>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</si>
  <si>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</si>
  <si>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</si>
  <si>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</si>
  <si>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</si>
  <si>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</si>
  <si>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</si>
  <si>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</si>
  <si>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</si>
  <si>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</si>
  <si>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</si>
  <si>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</si>
  <si>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</si>
  <si>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</si>
  <si>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</si>
  <si>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</si>
  <si>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</si>
  <si>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</si>
  <si>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</si>
  <si>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</si>
  <si>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</si>
  <si>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</si>
  <si>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</si>
  <si>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</si>
  <si>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</si>
  <si>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</si>
  <si>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</si>
  <si>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</si>
  <si>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</si>
  <si>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</si>
  <si>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</si>
  <si>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</si>
  <si>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</si>
  <si>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</si>
  <si>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</si>
  <si>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</si>
  <si>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</si>
  <si>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</si>
  <si>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</si>
  <si>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</si>
  <si>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</si>
  <si>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</si>
  <si>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</si>
  <si>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</si>
  <si>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</si>
  <si>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</si>
  <si>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</si>
  <si>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</si>
  <si>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</si>
  <si>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</si>
  <si>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</si>
  <si>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</si>
  <si>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</si>
  <si>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</si>
  <si>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</si>
  <si>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</si>
  <si>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</si>
  <si>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</si>
  <si>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</si>
  <si>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</si>
  <si>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</si>
  <si>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</si>
  <si>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</si>
  <si>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</si>
  <si>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</si>
  <si>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</si>
  <si>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</si>
  <si>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</si>
  <si>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</si>
  <si>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</si>
  <si>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</si>
  <si>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</si>
  <si>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</si>
  <si>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</si>
  <si>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</si>
  <si>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</si>
  <si>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</si>
  <si>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</si>
  <si>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</si>
  <si>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</si>
  <si>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</si>
  <si>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</si>
  <si>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</si>
  <si>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</si>
  <si>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</si>
  <si>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</si>
  <si>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</si>
  <si>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</si>
  <si>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</si>
  <si>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</si>
  <si>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</si>
  <si>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</si>
  <si>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</si>
  <si>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</si>
  <si>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</si>
  <si>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</si>
  <si>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</si>
  <si>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</si>
  <si>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</si>
  <si>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</si>
  <si>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</si>
  <si>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</si>
  <si>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</si>
  <si>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</si>
  <si>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</si>
  <si>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</si>
  <si>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</si>
  <si>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</si>
  <si>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</si>
  <si>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</si>
  <si>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</si>
  <si>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</si>
  <si>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</si>
  <si>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</si>
  <si>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</si>
  <si>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</si>
  <si>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</si>
  <si>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</si>
  <si>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</si>
  <si>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</si>
  <si>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</si>
  <si>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</si>
  <si>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</si>
  <si>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</si>
  <si>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</si>
  <si>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</si>
  <si>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</si>
  <si>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</si>
  <si>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</si>
  <si>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</si>
  <si>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</si>
  <si>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</si>
  <si>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</si>
  <si>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</si>
  <si>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</si>
  <si>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</si>
  <si>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</si>
  <si>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</si>
  <si>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</si>
  <si>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</si>
  <si>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</si>
  <si>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</si>
  <si>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</si>
  <si>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</si>
  <si>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</si>
  <si>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</si>
  <si>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</si>
  <si>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</si>
  <si>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</si>
  <si>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</si>
  <si>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</si>
  <si>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</si>
  <si>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</si>
  <si>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</si>
  <si>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</si>
  <si>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</si>
  <si>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</si>
  <si>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</si>
  <si>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</si>
  <si>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</si>
  <si>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</si>
  <si>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</si>
  <si>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</si>
  <si>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</si>
  <si>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</si>
  <si>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</si>
  <si>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</si>
  <si>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</si>
  <si>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</si>
  <si>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</si>
  <si>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</si>
  <si>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</si>
  <si>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</si>
  <si>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</si>
  <si>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</si>
  <si>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</si>
  <si>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</si>
  <si>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</si>
  <si>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</si>
  <si>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</si>
  <si>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</si>
  <si>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</si>
  <si>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</si>
  <si>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</si>
  <si>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</si>
  <si>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</si>
  <si>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</si>
  <si>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</si>
  <si>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</si>
  <si>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</si>
  <si>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</si>
  <si>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</si>
  <si>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</si>
  <si>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</si>
  <si>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</si>
  <si>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</si>
  <si>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</si>
  <si>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</si>
  <si>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</si>
  <si>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</si>
  <si>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</si>
  <si>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</si>
  <si>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</si>
  <si>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</si>
  <si>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</si>
  <si>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</si>
  <si>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</si>
  <si>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</si>
  <si>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</si>
  <si>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</si>
  <si>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</si>
  <si>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</si>
  <si>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</si>
  <si>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</si>
  <si>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</si>
  <si>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</si>
  <si>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</si>
  <si>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</si>
  <si>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</si>
  <si>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</si>
  <si>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</si>
  <si>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</si>
  <si>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</si>
  <si>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</si>
  <si>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</si>
  <si>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</si>
  <si>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</si>
  <si>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</si>
  <si>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</si>
  <si>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</si>
  <si>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</si>
  <si>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</si>
  <si>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</si>
  <si>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</si>
  <si>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</si>
  <si>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</si>
  <si>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</si>
  <si>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</si>
  <si>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</si>
  <si>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</si>
  <si>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</si>
  <si>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</si>
  <si>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</si>
  <si>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</si>
  <si>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</si>
  <si>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</si>
  <si>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</si>
  <si>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</si>
  <si>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</si>
  <si>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</si>
  <si>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</si>
  <si>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</si>
  <si>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</si>
  <si>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</si>
  <si>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</si>
  <si>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</si>
  <si>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</si>
  <si>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</si>
  <si>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</si>
  <si>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</si>
  <si>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</si>
  <si>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</si>
  <si>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</si>
  <si>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</si>
  <si>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</si>
  <si>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</si>
  <si>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</si>
  <si>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</si>
  <si>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</si>
  <si>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</si>
  <si>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</si>
  <si>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</si>
  <si>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</si>
  <si>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</si>
  <si>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</si>
  <si>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</si>
  <si>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</si>
  <si>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</si>
  <si>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</si>
  <si>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</si>
  <si>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</si>
  <si>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</si>
  <si>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</si>
  <si>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</si>
  <si>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</si>
  <si>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</si>
  <si>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</si>
  <si>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</si>
  <si>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</si>
  <si>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</si>
  <si>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</si>
  <si>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</si>
  <si>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</si>
  <si>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</si>
  <si>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</si>
  <si>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</si>
  <si>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</si>
  <si>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</si>
  <si>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</si>
  <si>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</si>
  <si>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</si>
  <si>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</si>
  <si>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</si>
  <si>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</si>
  <si>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</si>
  <si>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</si>
  <si>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</si>
  <si>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</si>
  <si>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</si>
  <si>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</si>
  <si>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</si>
  <si>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</si>
  <si>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</si>
  <si>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</si>
  <si>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</si>
  <si>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</si>
  <si>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</si>
  <si>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</si>
  <si>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</si>
  <si>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</si>
  <si>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</si>
  <si>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</si>
  <si>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</si>
  <si>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</si>
  <si>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</si>
  <si>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</si>
  <si>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</si>
  <si>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</si>
  <si>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</si>
  <si>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</si>
  <si>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</si>
  <si>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</si>
  <si>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</si>
  <si>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</si>
  <si>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</si>
  <si>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</si>
  <si>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</si>
  <si>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</si>
  <si>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</si>
  <si>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</si>
  <si>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</si>
  <si>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</si>
  <si>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</si>
  <si>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</si>
  <si>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</si>
  <si>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</si>
  <si>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</si>
  <si>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</si>
  <si>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</si>
  <si>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</si>
  <si>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</si>
  <si>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</si>
  <si>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</si>
  <si>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</si>
  <si>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</si>
  <si>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</si>
  <si>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</si>
  <si>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</si>
  <si>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</si>
  <si>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</si>
  <si>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</si>
  <si>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</si>
  <si>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</si>
  <si>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</si>
  <si>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</si>
  <si>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</si>
  <si>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</si>
  <si>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</si>
  <si>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</si>
  <si>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</si>
  <si>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</si>
  <si>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</si>
  <si>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</si>
  <si>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</si>
  <si>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</si>
  <si>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</si>
  <si>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</si>
  <si>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</si>
  <si>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</si>
  <si>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</si>
  <si>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</si>
  <si>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</si>
  <si>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</si>
  <si>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</si>
  <si>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</si>
  <si>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</si>
  <si>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</si>
  <si>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</si>
  <si>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</si>
  <si>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</si>
  <si>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</si>
  <si>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</si>
  <si>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</si>
  <si>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</si>
  <si>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</si>
  <si>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</si>
  <si>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</si>
  <si>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</si>
  <si>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</si>
  <si>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</si>
  <si>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</si>
  <si>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</si>
  <si>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</si>
  <si>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</si>
  <si>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</si>
  <si>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</si>
  <si>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</si>
  <si>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</si>
  <si>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</si>
  <si>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</si>
  <si>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</si>
  <si>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</si>
  <si>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</si>
  <si>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</si>
  <si>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</si>
  <si>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</si>
  <si>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</si>
  <si>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</si>
  <si>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</si>
  <si>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</si>
  <si>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</si>
  <si>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</si>
  <si>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</si>
  <si>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</si>
  <si>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</si>
  <si>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</si>
  <si>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</si>
  <si>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</si>
  <si>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</si>
  <si>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</si>
  <si>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</si>
  <si>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</si>
  <si>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</si>
  <si>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</si>
  <si>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</si>
  <si>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</si>
  <si>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</si>
  <si>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</si>
  <si>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</si>
  <si>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</si>
  <si>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</si>
  <si>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</si>
  <si>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</si>
  <si>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</si>
  <si>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</si>
  <si>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</si>
  <si>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</si>
  <si>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</si>
  <si>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</si>
  <si>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</si>
  <si>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</si>
  <si>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</si>
  <si>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</si>
  <si>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</si>
  <si>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</si>
  <si>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</si>
  <si>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</si>
  <si>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</si>
  <si>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</si>
  <si>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</si>
  <si>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</si>
  <si>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</si>
  <si>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</si>
  <si>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</si>
  <si>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</si>
  <si>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</si>
  <si>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</si>
  <si>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</si>
  <si>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</si>
  <si>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</si>
  <si>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</si>
  <si>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</si>
  <si>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</si>
  <si>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</si>
  <si>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</si>
  <si>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</si>
  <si>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</si>
  <si>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</si>
  <si>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</si>
  <si>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</si>
  <si>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</si>
  <si>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</si>
  <si>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</si>
  <si>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</si>
  <si>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</si>
  <si>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</si>
  <si>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</si>
  <si>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</si>
  <si>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</si>
  <si>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</si>
  <si>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</si>
  <si>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</si>
  <si>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</si>
  <si>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</si>
  <si>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</si>
  <si>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</si>
  <si>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</si>
  <si>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</si>
  <si>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</si>
  <si>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</si>
  <si>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</si>
  <si>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</si>
  <si>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</si>
  <si>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</si>
  <si>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</si>
  <si>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</si>
  <si>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</si>
  <si>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</si>
  <si>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</si>
  <si>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</si>
  <si>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</si>
  <si>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</si>
  <si>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</si>
  <si>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</si>
  <si>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</si>
  <si>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</si>
  <si>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</si>
  <si>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</si>
  <si>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</si>
  <si>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</si>
  <si>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</si>
  <si>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</si>
  <si>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</si>
  <si>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</si>
  <si>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</si>
  <si>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</si>
  <si>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</si>
  <si>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</si>
  <si>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</si>
  <si>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</si>
  <si>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</si>
  <si>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</si>
  <si>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</si>
  <si>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</si>
  <si>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</si>
  <si>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</si>
  <si>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</si>
  <si>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</si>
  <si>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</si>
  <si>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</si>
  <si>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</si>
  <si>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</si>
  <si>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</si>
  <si>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</si>
  <si>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</si>
  <si>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</si>
  <si>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</si>
  <si>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</si>
  <si>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</si>
  <si>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</si>
  <si>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</si>
  <si>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</si>
  <si>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</si>
  <si>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</si>
  <si>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</si>
  <si>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</si>
  <si>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</si>
  <si>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</si>
  <si>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</si>
  <si>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</si>
  <si>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</si>
  <si>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</si>
  <si>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</si>
  <si>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</si>
  <si>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</si>
  <si>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</si>
  <si>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</si>
  <si>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</si>
  <si>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</si>
  <si>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</si>
  <si>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</si>
  <si>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</si>
  <si>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</si>
  <si>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</si>
  <si>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</si>
  <si>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</si>
  <si>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</si>
  <si>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</si>
  <si>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</si>
  <si>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</si>
  <si>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</si>
  <si>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</si>
  <si>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</si>
  <si>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</si>
  <si>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</si>
  <si>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</si>
  <si>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</si>
  <si>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</si>
  <si>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</si>
  <si>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</si>
  <si>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</si>
  <si>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</si>
  <si>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</si>
  <si>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</si>
  <si>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</si>
  <si>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</si>
  <si>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</si>
  <si>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</si>
  <si>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</si>
  <si>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</si>
  <si>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</si>
  <si>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</si>
  <si>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</si>
  <si>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</si>
  <si>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</si>
  <si>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</si>
  <si>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</si>
  <si>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</si>
  <si>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</si>
  <si>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</si>
  <si>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</si>
  <si>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</si>
  <si>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</si>
  <si>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</si>
  <si>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</si>
  <si>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</si>
  <si>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</si>
  <si>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</si>
  <si>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</si>
  <si>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</si>
  <si>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</si>
  <si>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</si>
  <si>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</si>
  <si>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</si>
  <si>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</si>
  <si>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</si>
  <si>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</si>
  <si>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</si>
  <si>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</si>
  <si>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</si>
  <si>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</si>
  <si>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</si>
  <si>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</si>
  <si>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</si>
  <si>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</si>
  <si>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</si>
  <si>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</si>
  <si>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</si>
  <si>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</si>
  <si>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</si>
  <si>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</si>
  <si>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</si>
  <si>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</si>
  <si>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</si>
  <si>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</si>
  <si>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</si>
  <si>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</si>
  <si>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</si>
  <si>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</si>
  <si>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</si>
  <si>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</si>
  <si>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</si>
  <si>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</si>
  <si>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</si>
  <si>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</si>
  <si>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</si>
  <si>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</si>
  <si>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</si>
  <si>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</si>
  <si>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</si>
  <si>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</si>
  <si>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</si>
  <si>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</si>
  <si>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</si>
  <si>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</si>
  <si>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</si>
  <si>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</si>
  <si>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</si>
  <si>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</si>
  <si>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</si>
  <si>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</si>
  <si>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</si>
  <si>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</si>
  <si>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</si>
  <si>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</si>
  <si>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</si>
  <si>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</si>
  <si>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</si>
  <si>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</si>
  <si>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</si>
  <si>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</si>
  <si>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</si>
  <si>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</si>
  <si>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</si>
  <si>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</si>
  <si>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</si>
  <si>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</si>
  <si>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</si>
  <si>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</si>
  <si>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</si>
  <si>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</si>
  <si>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</si>
  <si>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</si>
  <si>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</si>
  <si>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</si>
  <si>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</si>
  <si>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</si>
  <si>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</si>
  <si>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</si>
  <si>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</si>
  <si>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</si>
  <si>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</si>
  <si>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</si>
  <si>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</si>
  <si>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</si>
  <si>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</si>
  <si>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</si>
  <si>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</si>
  <si>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</si>
  <si>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</si>
  <si>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</si>
  <si>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</si>
  <si>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</si>
  <si>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</si>
  <si>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</si>
  <si>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</si>
  <si>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</si>
  <si>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</si>
  <si>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</si>
  <si>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</si>
  <si>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</si>
  <si>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</si>
  <si>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</si>
  <si>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</si>
  <si>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</si>
  <si>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</si>
  <si>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</si>
  <si>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</si>
  <si>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</si>
  <si>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</si>
  <si>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</si>
  <si>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</si>
  <si>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</si>
  <si>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</si>
  <si>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</si>
  <si>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</si>
  <si>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</si>
  <si>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</si>
  <si>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</si>
  <si>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</si>
  <si>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</si>
  <si>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</si>
  <si>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</si>
  <si>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</si>
  <si>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</si>
  <si>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</si>
  <si>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</si>
  <si>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</si>
  <si>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</si>
  <si>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</si>
  <si>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</si>
  <si>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</si>
  <si>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</si>
  <si>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</si>
  <si>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</si>
  <si>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</si>
  <si>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</si>
  <si>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</si>
  <si>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</si>
  <si>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</si>
  <si>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</si>
  <si>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</si>
  <si>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</si>
  <si>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</si>
  <si>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</si>
  <si>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</si>
  <si>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</si>
  <si>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</si>
  <si>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</si>
  <si>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</si>
  <si>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</si>
  <si>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</si>
  <si>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</si>
  <si>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</si>
  <si>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</si>
  <si>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</si>
  <si>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</si>
  <si>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</si>
  <si>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</si>
  <si>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</si>
  <si>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</si>
  <si>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</si>
  <si>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</si>
  <si>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</si>
  <si>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</si>
  <si>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</si>
  <si>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</si>
  <si>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</si>
  <si>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</si>
  <si>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</si>
  <si>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</si>
  <si>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</si>
  <si>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</si>
  <si>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</si>
  <si>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</si>
  <si>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</si>
  <si>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</si>
  <si>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</si>
  <si>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</si>
  <si>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</si>
  <si>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</si>
  <si>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</si>
  <si>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</si>
  <si>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</si>
  <si>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</si>
  <si>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</si>
  <si>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</si>
  <si>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</si>
  <si>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</si>
  <si>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</si>
  <si>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</si>
  <si>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</si>
  <si>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</si>
  <si>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</si>
  <si>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</si>
  <si>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</si>
  <si>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</si>
  <si>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</si>
  <si>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</si>
  <si>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</si>
  <si>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</si>
  <si>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</si>
  <si>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</si>
  <si>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</si>
  <si>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</si>
  <si>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</si>
  <si>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</si>
  <si>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</si>
  <si>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</si>
  <si>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</si>
  <si>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</si>
  <si>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</si>
  <si>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</si>
  <si>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</si>
  <si>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неконсолидиран</t>
  </si>
  <si>
    <t xml:space="preserve">Вид на отчета:консолидиран /неконсолидиран 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</si>
  <si>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</si>
  <si>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</si>
  <si>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</si>
  <si>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</si>
  <si>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</si>
  <si>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</si>
  <si>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>3. Албена кар  ЕООД</t>
  </si>
  <si>
    <t>3."Здравно Учреждение Медика-Албена"</t>
  </si>
  <si>
    <t>1. ЗПАД България</t>
  </si>
  <si>
    <t>2. Sunny greens</t>
  </si>
  <si>
    <t>3. Химко Враца</t>
  </si>
  <si>
    <t>4. Кремиковци АД</t>
  </si>
  <si>
    <t xml:space="preserve">1. Hotel des Masques </t>
  </si>
  <si>
    <t xml:space="preserve">               Ел.Атанасова</t>
  </si>
  <si>
    <t xml:space="preserve">               Кр.Станев</t>
  </si>
  <si>
    <t>4. Бялата лагуна АД</t>
  </si>
  <si>
    <t xml:space="preserve">Вид на отчета: неконсолидиран </t>
  </si>
  <si>
    <t xml:space="preserve">Дата на съставяне:  24.07.2008 г.                                    </t>
  </si>
  <si>
    <t>Дата на съставяне: 28.07.2008 г.</t>
  </si>
  <si>
    <t xml:space="preserve">Дата  на съставяне: 28.07.2008 г.                                                                                                                              </t>
  </si>
  <si>
    <t xml:space="preserve">Дата на съставяне:24.07.2008 г.                      </t>
  </si>
  <si>
    <t>Дата на съставяне: 29.07.2008 г.</t>
  </si>
  <si>
    <t>Дата на съставяне:26.07.2008 г.</t>
  </si>
  <si>
    <t>2.Визит България ЕООД</t>
  </si>
  <si>
    <t>5. МЦ Медика Албена  ЕАД</t>
  </si>
  <si>
    <t>6.Албена Тур АД</t>
  </si>
  <si>
    <t>7. Диализен център  ЕООД</t>
  </si>
  <si>
    <t>8. Тихия кът АД</t>
  </si>
  <si>
    <t>9. Екоплод ООД</t>
  </si>
  <si>
    <t>10. Албенаинвест Холдинг</t>
  </si>
  <si>
    <t>11.Албена Автотранс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</si>
</sst>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8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1</v>
      </c>
      <c r="B3" s="268"/>
      <c r="C3" s="268"/>
      <c r="D3" s="268"/>
      <c r="E3" s="574" t="s">
        <v>858</v>
      </c>
      <c r="F3" s="273" t="s">
        <v>2</v>
      </c>
      <c r="G3" s="226"/>
      <c r="H3" s="594">
        <v>834025872</v>
      </c>
    </row>
    <row r="4" spans="1:8" ht="28.5">
      <c r="A4" s="204" t="s">
        <v>863</v>
      </c>
      <c r="B4" s="582"/>
      <c r="C4" s="582"/>
      <c r="D4" s="583"/>
      <c r="E4" s="575" t="s">
        <v>862</v>
      </c>
      <c r="F4" s="224" t="s">
        <v>3</v>
      </c>
      <c r="G4" s="225"/>
      <c r="H4" s="594">
        <v>462</v>
      </c>
    </row>
    <row r="5" spans="1:8" ht="15">
      <c r="A5" s="204" t="s">
        <v>864</v>
      </c>
      <c r="B5" s="268"/>
      <c r="C5" s="268"/>
      <c r="D5" s="268"/>
      <c r="E5" s="595">
        <v>39629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25.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48742</v>
      </c>
      <c r="D11" s="205">
        <v>46820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257015</v>
      </c>
      <c r="D12" s="205">
        <v>259687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6518</v>
      </c>
      <c r="D13" s="205">
        <v>7211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30278</v>
      </c>
      <c r="D14" s="205">
        <v>31219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904</v>
      </c>
      <c r="D15" s="205">
        <v>1013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6038</v>
      </c>
      <c r="D16" s="205">
        <v>6541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32182</v>
      </c>
      <c r="D17" s="205">
        <v>11525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381677</v>
      </c>
      <c r="D19" s="209">
        <f>SUM(D11:D18)</f>
        <v>364016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9988</v>
      </c>
      <c r="D20" s="205">
        <v>11072</v>
      </c>
      <c r="E20" s="293" t="s">
        <v>56</v>
      </c>
      <c r="F20" s="298" t="s">
        <v>57</v>
      </c>
      <c r="G20" s="212">
        <v>82971</v>
      </c>
      <c r="H20" s="212">
        <v>83004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148468</v>
      </c>
      <c r="H21" s="210">
        <f>SUM(H22:H24)</f>
        <v>132989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1046</v>
      </c>
      <c r="D24" s="205">
        <v>1170</v>
      </c>
      <c r="E24" s="293" t="s">
        <v>71</v>
      </c>
      <c r="F24" s="298" t="s">
        <v>72</v>
      </c>
      <c r="G24" s="206">
        <v>148041</v>
      </c>
      <c r="H24" s="206">
        <v>132562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231439</v>
      </c>
      <c r="H25" s="208">
        <f>H19+H20+H21</f>
        <v>215993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502</v>
      </c>
      <c r="D26" s="205">
        <v>484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1548</v>
      </c>
      <c r="D27" s="209">
        <f>SUM(D23:D26)</f>
        <v>1654</v>
      </c>
      <c r="E27" s="309" t="s">
        <v>82</v>
      </c>
      <c r="F27" s="298" t="s">
        <v>83</v>
      </c>
      <c r="G27" s="208">
        <f>SUM(G28:G30)</f>
        <v>39347</v>
      </c>
      <c r="H27" s="208">
        <f>SUM(H28:H30)</f>
        <v>39314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39347</v>
      </c>
      <c r="H28" s="206">
        <v>39314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>
        <v>17729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-11676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27671</v>
      </c>
      <c r="H33" s="208">
        <f>H27+H31+H32</f>
        <v>57043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104</v>
      </c>
      <c r="C34" s="209">
        <f>SUM(C35:C38)</f>
        <v>26812</v>
      </c>
      <c r="D34" s="209">
        <f>SUM(D35:D38)</f>
        <v>26549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26772</v>
      </c>
      <c r="D35" s="205">
        <v>26509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261847</v>
      </c>
      <c r="H36" s="208">
        <f>H25+H17+H33</f>
        <v>275773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24</v>
      </c>
      <c r="D37" s="205">
        <v>24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16</v>
      </c>
      <c r="D38" s="205">
        <v>16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25.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3335</v>
      </c>
      <c r="H43" s="206">
        <v>3335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119984</v>
      </c>
      <c r="H44" s="206">
        <v>95327</v>
      </c>
    </row>
    <row r="45" spans="1:15" ht="15">
      <c r="A45" s="291" t="s">
        <v>135</v>
      </c>
      <c r="B45" s="305" t="s">
        <v>136</v>
      </c>
      <c r="C45" s="209">
        <f>C34+C39+C44</f>
        <v>26812</v>
      </c>
      <c r="D45" s="209">
        <f>D34+D39+D44</f>
        <v>26549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690</v>
      </c>
      <c r="D47" s="205">
        <v>690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123319</v>
      </c>
      <c r="H49" s="208">
        <f>SUM(H43:H48)</f>
        <v>98662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46</v>
      </c>
      <c r="D50" s="205">
        <v>46</v>
      </c>
      <c r="E50" s="293"/>
      <c r="F50" s="298"/>
      <c r="G50" s="308"/>
      <c r="H50" s="208"/>
    </row>
    <row r="51" spans="1:15" ht="27">
      <c r="A51" s="291" t="s">
        <v>154</v>
      </c>
      <c r="B51" s="305" t="s">
        <v>155</v>
      </c>
      <c r="C51" s="209">
        <f>SUM(C47:C50)</f>
        <v>736</v>
      </c>
      <c r="D51" s="209">
        <f>SUM(D47:D50)</f>
        <v>736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>
        <v>17314</v>
      </c>
      <c r="D53" s="205">
        <v>4735</v>
      </c>
      <c r="E53" s="293" t="s">
        <v>163</v>
      </c>
      <c r="F53" s="301" t="s">
        <v>164</v>
      </c>
      <c r="G53" s="206">
        <v>13071</v>
      </c>
      <c r="H53" s="206">
        <v>13071</v>
      </c>
    </row>
    <row r="54" spans="1:8" ht="27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>
        <v>4631</v>
      </c>
      <c r="H54" s="206">
        <v>4776</v>
      </c>
    </row>
    <row r="55" spans="1:18" ht="25.5">
      <c r="A55" s="325" t="s">
        <v>169</v>
      </c>
      <c r="B55" s="326" t="s">
        <v>170</v>
      </c>
      <c r="C55" s="209">
        <f>C19+C20+C21+C27+C32+C45+C51+C53+C54</f>
        <v>438075</v>
      </c>
      <c r="D55" s="209">
        <f>D19+D20+D21+D27+D32+D45+D51+D53+D54</f>
        <v>408762</v>
      </c>
      <c r="E55" s="293" t="s">
        <v>171</v>
      </c>
      <c r="F55" s="317" t="s">
        <v>172</v>
      </c>
      <c r="G55" s="208">
        <f>G49+G51+G52+G53+G54</f>
        <v>141021</v>
      </c>
      <c r="H55" s="208">
        <f>H49+H51+H52+H53+H54</f>
        <v>116509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2540</v>
      </c>
      <c r="D58" s="205">
        <v>2098</v>
      </c>
      <c r="E58" s="293" t="s">
        <v>126</v>
      </c>
      <c r="F58" s="328"/>
      <c r="G58" s="308"/>
      <c r="H58" s="208"/>
    </row>
    <row r="59" spans="1:13" ht="25.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12177</v>
      </c>
      <c r="H59" s="206">
        <v>13337</v>
      </c>
      <c r="M59" s="211"/>
    </row>
    <row r="60" spans="1:8" ht="15">
      <c r="A60" s="291" t="s">
        <v>182</v>
      </c>
      <c r="B60" s="297" t="s">
        <v>183</v>
      </c>
      <c r="C60" s="205">
        <v>2882</v>
      </c>
      <c r="D60" s="205">
        <v>526</v>
      </c>
      <c r="E60" s="293" t="s">
        <v>184</v>
      </c>
      <c r="F60" s="298" t="s">
        <v>185</v>
      </c>
      <c r="G60" s="206">
        <v>2627</v>
      </c>
      <c r="H60" s="206">
        <v>2636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48642</v>
      </c>
      <c r="H61" s="208">
        <f>SUM(H62:H68)</f>
        <v>15041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4657</v>
      </c>
      <c r="H62" s="206">
        <v>2501</v>
      </c>
    </row>
    <row r="63" spans="1:13" ht="15">
      <c r="A63" s="291" t="s">
        <v>194</v>
      </c>
      <c r="B63" s="297" t="s">
        <v>195</v>
      </c>
      <c r="C63" s="205">
        <v>8</v>
      </c>
      <c r="D63" s="205">
        <v>19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5430</v>
      </c>
      <c r="D64" s="209">
        <f>SUM(D58:D63)</f>
        <v>2643</v>
      </c>
      <c r="E64" s="293" t="s">
        <v>199</v>
      </c>
      <c r="F64" s="298" t="s">
        <v>200</v>
      </c>
      <c r="G64" s="206">
        <v>18233</v>
      </c>
      <c r="H64" s="206">
        <v>9952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24139</v>
      </c>
      <c r="H65" s="206">
        <v>1972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673</v>
      </c>
      <c r="H66" s="206">
        <v>483</v>
      </c>
    </row>
    <row r="67" spans="1:8" ht="15">
      <c r="A67" s="291" t="s">
        <v>206</v>
      </c>
      <c r="B67" s="297" t="s">
        <v>207</v>
      </c>
      <c r="C67" s="205">
        <v>6682</v>
      </c>
      <c r="D67" s="205">
        <v>6374</v>
      </c>
      <c r="E67" s="293" t="s">
        <v>208</v>
      </c>
      <c r="F67" s="298" t="s">
        <v>209</v>
      </c>
      <c r="G67" s="206">
        <v>550</v>
      </c>
      <c r="H67" s="206">
        <v>113</v>
      </c>
    </row>
    <row r="68" spans="1:8" ht="15">
      <c r="A68" s="291" t="s">
        <v>210</v>
      </c>
      <c r="B68" s="297" t="s">
        <v>211</v>
      </c>
      <c r="C68" s="205">
        <v>9737</v>
      </c>
      <c r="D68" s="205">
        <v>2417</v>
      </c>
      <c r="E68" s="293" t="s">
        <v>212</v>
      </c>
      <c r="F68" s="298" t="s">
        <v>213</v>
      </c>
      <c r="G68" s="206">
        <v>390</v>
      </c>
      <c r="H68" s="206">
        <v>20</v>
      </c>
    </row>
    <row r="69" spans="1:8" ht="15">
      <c r="A69" s="291" t="s">
        <v>214</v>
      </c>
      <c r="B69" s="297" t="s">
        <v>215</v>
      </c>
      <c r="C69" s="205">
        <v>2471</v>
      </c>
      <c r="D69" s="205">
        <v>620</v>
      </c>
      <c r="E69" s="307" t="s">
        <v>77</v>
      </c>
      <c r="F69" s="298" t="s">
        <v>216</v>
      </c>
      <c r="G69" s="206">
        <v>1599</v>
      </c>
      <c r="H69" s="206">
        <v>800</v>
      </c>
    </row>
    <row r="70" spans="1:8" ht="25.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f>169-140</f>
        <v>29</v>
      </c>
      <c r="D71" s="205">
        <v>29</v>
      </c>
      <c r="E71" s="309" t="s">
        <v>45</v>
      </c>
      <c r="F71" s="329" t="s">
        <v>223</v>
      </c>
      <c r="G71" s="215">
        <f>G59+G60+G61+G69+G70</f>
        <v>65045</v>
      </c>
      <c r="H71" s="215">
        <f>H59+H60+H61+H69+H70</f>
        <v>31814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2810</v>
      </c>
      <c r="D72" s="205">
        <v>1119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27">
      <c r="A74" s="291" t="s">
        <v>228</v>
      </c>
      <c r="B74" s="297" t="s">
        <v>229</v>
      </c>
      <c r="C74" s="205">
        <v>1456</v>
      </c>
      <c r="D74" s="205">
        <v>783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23185</v>
      </c>
      <c r="D75" s="209">
        <f>SUM(D67:D74)</f>
        <v>11342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27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>
        <v>49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25.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65045</v>
      </c>
      <c r="H79" s="216">
        <f>H71+H74+H75+H76</f>
        <v>31863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25.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498</v>
      </c>
      <c r="D87" s="205">
        <v>36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713</v>
      </c>
      <c r="D88" s="205">
        <v>806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12</v>
      </c>
      <c r="D89" s="205">
        <v>556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1223</v>
      </c>
      <c r="D91" s="209">
        <f>SUM(D87:D90)</f>
        <v>1398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29838</v>
      </c>
      <c r="D93" s="209">
        <f>D64+D75+D84+D91+D92</f>
        <v>15383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6.25" thickBot="1">
      <c r="A94" s="556" t="s">
        <v>267</v>
      </c>
      <c r="B94" s="344" t="s">
        <v>268</v>
      </c>
      <c r="C94" s="218">
        <f>C93+C55</f>
        <v>467913</v>
      </c>
      <c r="D94" s="218">
        <f>D93+D55</f>
        <v>424145</v>
      </c>
      <c r="E94" s="557" t="s">
        <v>269</v>
      </c>
      <c r="F94" s="345" t="s">
        <v>270</v>
      </c>
      <c r="G94" s="219">
        <f>G36+G39+G55+G79</f>
        <v>467913</v>
      </c>
      <c r="H94" s="219">
        <f>H36+H39+H55+H79</f>
        <v>424145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882</v>
      </c>
      <c r="B98" s="539"/>
      <c r="C98" s="610" t="s">
        <v>818</v>
      </c>
      <c r="D98" s="610"/>
      <c r="E98" s="610"/>
      <c r="F98" s="224"/>
      <c r="G98" s="225"/>
      <c r="H98" s="226"/>
      <c r="M98" s="211"/>
    </row>
    <row r="99" spans="3:8" ht="15">
      <c r="C99" s="78"/>
      <c r="D99" s="1" t="s">
        <v>859</v>
      </c>
      <c r="E99" s="78"/>
      <c r="F99" s="224"/>
      <c r="G99" s="225"/>
      <c r="H99" s="226"/>
    </row>
    <row r="100" spans="1:5" ht="15">
      <c r="A100" s="227"/>
      <c r="B100" s="227"/>
      <c r="C100" s="610" t="s">
        <v>780</v>
      </c>
      <c r="D100" s="611"/>
      <c r="E100" s="611"/>
    </row>
    <row r="101" ht="12.75">
      <c r="D101" s="223" t="s">
        <v>860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15" sqref="C1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4" t="s">
        <v>2</v>
      </c>
      <c r="G2" s="614"/>
      <c r="H2" s="353">
        <f>'справка №1-БАЛАНС'!H3</f>
        <v>834025872</v>
      </c>
    </row>
    <row r="3" spans="1:8" ht="15">
      <c r="A3" s="6" t="s">
        <v>880</v>
      </c>
      <c r="B3" s="533"/>
      <c r="C3" s="533"/>
      <c r="D3" s="533"/>
      <c r="E3" s="533" t="str">
        <f>'справка №1-БАЛАНС'!E4</f>
        <v>неконсолидиран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39629</v>
      </c>
      <c r="F4" s="351"/>
      <c r="G4" s="352"/>
      <c r="H4" s="355" t="s">
        <v>273</v>
      </c>
    </row>
    <row r="5" spans="1:8" ht="24">
      <c r="A5" s="356" t="s">
        <v>274</v>
      </c>
      <c r="B5" s="357" t="s">
        <v>7</v>
      </c>
      <c r="C5" s="356" t="s">
        <v>8</v>
      </c>
      <c r="D5" s="358" t="s">
        <v>12</v>
      </c>
      <c r="E5" s="359" t="s">
        <v>275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276</v>
      </c>
      <c r="B7" s="174"/>
      <c r="C7" s="85"/>
      <c r="D7" s="85"/>
      <c r="E7" s="174" t="s">
        <v>277</v>
      </c>
      <c r="F7" s="360"/>
      <c r="G7" s="88"/>
      <c r="H7" s="88"/>
    </row>
    <row r="8" spans="1:8" ht="24">
      <c r="A8" s="361" t="s">
        <v>278</v>
      </c>
      <c r="B8" s="361"/>
      <c r="C8" s="362"/>
      <c r="D8" s="83"/>
      <c r="E8" s="361" t="s">
        <v>279</v>
      </c>
      <c r="F8" s="360"/>
      <c r="G8" s="88"/>
      <c r="H8" s="88"/>
    </row>
    <row r="9" spans="1:8" ht="12">
      <c r="A9" s="363" t="s">
        <v>280</v>
      </c>
      <c r="B9" s="364" t="s">
        <v>281</v>
      </c>
      <c r="C9" s="79">
        <v>5331</v>
      </c>
      <c r="D9" s="79">
        <v>5266</v>
      </c>
      <c r="E9" s="363" t="s">
        <v>282</v>
      </c>
      <c r="F9" s="365" t="s">
        <v>283</v>
      </c>
      <c r="G9" s="87"/>
      <c r="H9" s="87"/>
    </row>
    <row r="10" spans="1:8" ht="12">
      <c r="A10" s="363" t="s">
        <v>284</v>
      </c>
      <c r="B10" s="364" t="s">
        <v>285</v>
      </c>
      <c r="C10" s="79">
        <v>3382</v>
      </c>
      <c r="D10" s="79">
        <v>4207</v>
      </c>
      <c r="E10" s="363" t="s">
        <v>286</v>
      </c>
      <c r="F10" s="365" t="s">
        <v>287</v>
      </c>
      <c r="G10" s="87">
        <v>9146</v>
      </c>
      <c r="H10" s="87">
        <v>6610</v>
      </c>
    </row>
    <row r="11" spans="1:8" ht="12">
      <c r="A11" s="363" t="s">
        <v>288</v>
      </c>
      <c r="B11" s="364" t="s">
        <v>289</v>
      </c>
      <c r="C11" s="79">
        <v>7133</v>
      </c>
      <c r="D11" s="79">
        <v>6119</v>
      </c>
      <c r="E11" s="366" t="s">
        <v>290</v>
      </c>
      <c r="F11" s="365" t="s">
        <v>291</v>
      </c>
      <c r="G11" s="87">
        <v>7698</v>
      </c>
      <c r="H11" s="87">
        <v>5887</v>
      </c>
    </row>
    <row r="12" spans="1:8" ht="12">
      <c r="A12" s="363" t="s">
        <v>292</v>
      </c>
      <c r="B12" s="364" t="s">
        <v>293</v>
      </c>
      <c r="C12" s="79">
        <v>5130</v>
      </c>
      <c r="D12" s="79">
        <v>4060</v>
      </c>
      <c r="E12" s="366" t="s">
        <v>77</v>
      </c>
      <c r="F12" s="365" t="s">
        <v>294</v>
      </c>
      <c r="G12" s="87">
        <v>2260</v>
      </c>
      <c r="H12" s="87">
        <v>2983</v>
      </c>
    </row>
    <row r="13" spans="1:18" ht="12">
      <c r="A13" s="363" t="s">
        <v>295</v>
      </c>
      <c r="B13" s="364" t="s">
        <v>296</v>
      </c>
      <c r="C13" s="79">
        <v>819</v>
      </c>
      <c r="D13" s="79">
        <v>803</v>
      </c>
      <c r="E13" s="367" t="s">
        <v>50</v>
      </c>
      <c r="F13" s="368" t="s">
        <v>297</v>
      </c>
      <c r="G13" s="88">
        <f>SUM(G9:G12)</f>
        <v>19104</v>
      </c>
      <c r="H13" s="88">
        <f>SUM(H9:H12)</f>
        <v>15480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24">
      <c r="A14" s="363" t="s">
        <v>298</v>
      </c>
      <c r="B14" s="364" t="s">
        <v>299</v>
      </c>
      <c r="C14" s="79">
        <v>4687</v>
      </c>
      <c r="D14" s="79">
        <v>4191</v>
      </c>
      <c r="E14" s="366"/>
      <c r="F14" s="369"/>
      <c r="G14" s="390"/>
      <c r="H14" s="390"/>
    </row>
    <row r="15" spans="1:8" ht="24">
      <c r="A15" s="363" t="s">
        <v>300</v>
      </c>
      <c r="B15" s="364" t="s">
        <v>301</v>
      </c>
      <c r="C15" s="80"/>
      <c r="D15" s="80"/>
      <c r="E15" s="361" t="s">
        <v>302</v>
      </c>
      <c r="F15" s="370" t="s">
        <v>303</v>
      </c>
      <c r="G15" s="87">
        <v>197</v>
      </c>
      <c r="H15" s="87">
        <v>129</v>
      </c>
    </row>
    <row r="16" spans="1:8" ht="12">
      <c r="A16" s="363" t="s">
        <v>304</v>
      </c>
      <c r="B16" s="364" t="s">
        <v>305</v>
      </c>
      <c r="C16" s="80">
        <v>948</v>
      </c>
      <c r="D16" s="80">
        <v>820</v>
      </c>
      <c r="E16" s="363" t="s">
        <v>306</v>
      </c>
      <c r="F16" s="369" t="s">
        <v>307</v>
      </c>
      <c r="G16" s="89"/>
      <c r="H16" s="89"/>
    </row>
    <row r="17" spans="1:8" ht="12">
      <c r="A17" s="371" t="s">
        <v>308</v>
      </c>
      <c r="B17" s="364" t="s">
        <v>309</v>
      </c>
      <c r="C17" s="81"/>
      <c r="D17" s="81"/>
      <c r="E17" s="361"/>
      <c r="F17" s="360"/>
      <c r="G17" s="390"/>
      <c r="H17" s="390"/>
    </row>
    <row r="18" spans="1:8" ht="12">
      <c r="A18" s="371" t="s">
        <v>310</v>
      </c>
      <c r="B18" s="364" t="s">
        <v>311</v>
      </c>
      <c r="C18" s="81"/>
      <c r="D18" s="81"/>
      <c r="E18" s="361" t="s">
        <v>312</v>
      </c>
      <c r="F18" s="360"/>
      <c r="G18" s="390"/>
      <c r="H18" s="390"/>
    </row>
    <row r="19" spans="1:15" ht="12">
      <c r="A19" s="367" t="s">
        <v>50</v>
      </c>
      <c r="B19" s="372" t="s">
        <v>313</v>
      </c>
      <c r="C19" s="82">
        <f>SUM(C9:C15)+C16</f>
        <v>27430</v>
      </c>
      <c r="D19" s="82">
        <f>SUM(D9:D15)+D16</f>
        <v>25466</v>
      </c>
      <c r="E19" s="373" t="s">
        <v>314</v>
      </c>
      <c r="F19" s="369" t="s">
        <v>315</v>
      </c>
      <c r="G19" s="87">
        <v>107</v>
      </c>
      <c r="H19" s="87">
        <v>190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316</v>
      </c>
      <c r="F20" s="369" t="s">
        <v>317</v>
      </c>
      <c r="G20" s="87">
        <v>974</v>
      </c>
      <c r="H20" s="87">
        <v>1185</v>
      </c>
    </row>
    <row r="21" spans="1:8" ht="36">
      <c r="A21" s="361" t="s">
        <v>318</v>
      </c>
      <c r="B21" s="375"/>
      <c r="C21" s="389"/>
      <c r="D21" s="389"/>
      <c r="E21" s="363" t="s">
        <v>319</v>
      </c>
      <c r="F21" s="369" t="s">
        <v>320</v>
      </c>
      <c r="G21" s="87">
        <v>22</v>
      </c>
      <c r="H21" s="87"/>
    </row>
    <row r="22" spans="1:8" ht="24">
      <c r="A22" s="360" t="s">
        <v>321</v>
      </c>
      <c r="B22" s="375" t="s">
        <v>322</v>
      </c>
      <c r="C22" s="79">
        <v>4190</v>
      </c>
      <c r="D22" s="79">
        <v>3115</v>
      </c>
      <c r="E22" s="373" t="s">
        <v>323</v>
      </c>
      <c r="F22" s="369" t="s">
        <v>324</v>
      </c>
      <c r="G22" s="87">
        <v>292</v>
      </c>
      <c r="H22" s="87">
        <v>327</v>
      </c>
    </row>
    <row r="23" spans="1:8" ht="24">
      <c r="A23" s="363" t="s">
        <v>325</v>
      </c>
      <c r="B23" s="375" t="s">
        <v>326</v>
      </c>
      <c r="C23" s="79"/>
      <c r="D23" s="79"/>
      <c r="E23" s="363" t="s">
        <v>327</v>
      </c>
      <c r="F23" s="369" t="s">
        <v>328</v>
      </c>
      <c r="G23" s="87"/>
      <c r="H23" s="87"/>
    </row>
    <row r="24" spans="1:18" ht="24">
      <c r="A24" s="363" t="s">
        <v>329</v>
      </c>
      <c r="B24" s="375" t="s">
        <v>330</v>
      </c>
      <c r="C24" s="79">
        <v>11</v>
      </c>
      <c r="D24" s="79">
        <v>12</v>
      </c>
      <c r="E24" s="367" t="s">
        <v>102</v>
      </c>
      <c r="F24" s="370" t="s">
        <v>331</v>
      </c>
      <c r="G24" s="88">
        <f>SUM(G19:G23)</f>
        <v>1395</v>
      </c>
      <c r="H24" s="88">
        <f>SUM(H19:H23)</f>
        <v>1702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332</v>
      </c>
      <c r="C25" s="79"/>
      <c r="D25" s="79"/>
      <c r="E25" s="374"/>
      <c r="F25" s="360"/>
      <c r="G25" s="390"/>
      <c r="H25" s="390"/>
    </row>
    <row r="26" spans="1:14" ht="12">
      <c r="A26" s="367" t="s">
        <v>75</v>
      </c>
      <c r="B26" s="376" t="s">
        <v>333</v>
      </c>
      <c r="C26" s="82">
        <f>SUM(C22:C25)</f>
        <v>4201</v>
      </c>
      <c r="D26" s="82">
        <f>SUM(D22:D25)</f>
        <v>3127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334</v>
      </c>
      <c r="B28" s="357" t="s">
        <v>335</v>
      </c>
      <c r="C28" s="83">
        <f>C26+C19</f>
        <v>31631</v>
      </c>
      <c r="D28" s="83">
        <f>D26+D19</f>
        <v>28593</v>
      </c>
      <c r="E28" s="174" t="s">
        <v>336</v>
      </c>
      <c r="F28" s="370" t="s">
        <v>337</v>
      </c>
      <c r="G28" s="88">
        <f>G13+G15+G24</f>
        <v>20696</v>
      </c>
      <c r="H28" s="88">
        <f>H13+H15+H24</f>
        <v>17311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338</v>
      </c>
      <c r="B30" s="357" t="s">
        <v>339</v>
      </c>
      <c r="C30" s="83">
        <f>IF((G28-C28)&gt;0,G28-C28,0)</f>
        <v>0</v>
      </c>
      <c r="D30" s="83">
        <f>IF((H28-D28)&gt;0,H28-D28,0)</f>
        <v>0</v>
      </c>
      <c r="E30" s="174" t="s">
        <v>340</v>
      </c>
      <c r="F30" s="370" t="s">
        <v>341</v>
      </c>
      <c r="G30" s="90">
        <f>IF((C28-G28)&gt;0,C28-G28,0)</f>
        <v>10935</v>
      </c>
      <c r="H30" s="90">
        <f>IF((D28-H28)&gt;0,D28-H28,0)</f>
        <v>11282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36">
      <c r="A31" s="377" t="s">
        <v>849</v>
      </c>
      <c r="B31" s="376" t="s">
        <v>342</v>
      </c>
      <c r="C31" s="79"/>
      <c r="D31" s="79"/>
      <c r="E31" s="361" t="s">
        <v>852</v>
      </c>
      <c r="F31" s="369" t="s">
        <v>343</v>
      </c>
      <c r="G31" s="87"/>
      <c r="H31" s="87"/>
    </row>
    <row r="32" spans="1:8" ht="12">
      <c r="A32" s="361" t="s">
        <v>344</v>
      </c>
      <c r="B32" s="378" t="s">
        <v>345</v>
      </c>
      <c r="C32" s="79"/>
      <c r="D32" s="79"/>
      <c r="E32" s="361" t="s">
        <v>346</v>
      </c>
      <c r="F32" s="369" t="s">
        <v>347</v>
      </c>
      <c r="G32" s="87"/>
      <c r="H32" s="87"/>
    </row>
    <row r="33" spans="1:18" ht="12">
      <c r="A33" s="379" t="s">
        <v>348</v>
      </c>
      <c r="B33" s="376" t="s">
        <v>349</v>
      </c>
      <c r="C33" s="82">
        <f>C28+C31+C32</f>
        <v>31631</v>
      </c>
      <c r="D33" s="82">
        <f>D28+D31+D32</f>
        <v>28593</v>
      </c>
      <c r="E33" s="174" t="s">
        <v>350</v>
      </c>
      <c r="F33" s="370" t="s">
        <v>351</v>
      </c>
      <c r="G33" s="90">
        <f>G32+G31+G28</f>
        <v>20696</v>
      </c>
      <c r="H33" s="90">
        <f>H32+H31+H28</f>
        <v>17311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24">
      <c r="A34" s="379" t="s">
        <v>352</v>
      </c>
      <c r="B34" s="357" t="s">
        <v>353</v>
      </c>
      <c r="C34" s="83">
        <f>IF((G33-C33)&gt;0,G33-C33,0)</f>
        <v>0</v>
      </c>
      <c r="D34" s="83">
        <f>IF((H33-D33)&gt;0,H33-D33,0)</f>
        <v>0</v>
      </c>
      <c r="E34" s="379" t="s">
        <v>354</v>
      </c>
      <c r="F34" s="370" t="s">
        <v>355</v>
      </c>
      <c r="G34" s="88">
        <f>IF((C33-G33)&gt;0,C33-G33,0)</f>
        <v>10935</v>
      </c>
      <c r="H34" s="88">
        <f>IF((D33-H33)&gt;0,D33-H33,0)</f>
        <v>11282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356</v>
      </c>
      <c r="B35" s="376" t="s">
        <v>357</v>
      </c>
      <c r="C35" s="82">
        <f>C36+C37+C38</f>
        <v>741</v>
      </c>
      <c r="D35" s="82">
        <f>D36+D37+D38</f>
        <v>721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24">
      <c r="A36" s="381" t="s">
        <v>358</v>
      </c>
      <c r="B36" s="375" t="s">
        <v>359</v>
      </c>
      <c r="C36" s="79">
        <v>741</v>
      </c>
      <c r="D36" s="79">
        <v>721</v>
      </c>
      <c r="E36" s="380"/>
      <c r="F36" s="360"/>
      <c r="G36" s="390"/>
      <c r="H36" s="390"/>
    </row>
    <row r="37" spans="1:8" ht="24">
      <c r="A37" s="381" t="s">
        <v>360</v>
      </c>
      <c r="B37" s="382" t="s">
        <v>361</v>
      </c>
      <c r="C37" s="537"/>
      <c r="D37" s="537"/>
      <c r="E37" s="380"/>
      <c r="F37" s="383"/>
      <c r="G37" s="390"/>
      <c r="H37" s="390"/>
    </row>
    <row r="38" spans="1:8" ht="12">
      <c r="A38" s="384" t="s">
        <v>362</v>
      </c>
      <c r="B38" s="382" t="s">
        <v>363</v>
      </c>
      <c r="C38" s="173"/>
      <c r="D38" s="173"/>
      <c r="E38" s="380"/>
      <c r="F38" s="383"/>
      <c r="G38" s="390"/>
      <c r="H38" s="390"/>
    </row>
    <row r="39" spans="1:18" ht="24">
      <c r="A39" s="385" t="s">
        <v>364</v>
      </c>
      <c r="B39" s="178" t="s">
        <v>365</v>
      </c>
      <c r="C39" s="569">
        <f>+IF((G33-C33-C35)&gt;0,G33-C33-C35,0)</f>
        <v>0</v>
      </c>
      <c r="D39" s="569">
        <f>+IF((H33-D33-D35)&gt;0,H33-D33-D35,0)</f>
        <v>0</v>
      </c>
      <c r="E39" s="386" t="s">
        <v>366</v>
      </c>
      <c r="F39" s="175" t="s">
        <v>367</v>
      </c>
      <c r="G39" s="91">
        <f>IF(G34&gt;0,IF(C35+G34&lt;0,0,C35+G34),IF(C34-C35&lt;0,C35-C34,0))</f>
        <v>11676</v>
      </c>
      <c r="H39" s="91">
        <f>IF(H34&gt;0,IF(D35+H34&lt;0,0,D35+H34),IF(D34-D35&lt;0,D35-D34,0))</f>
        <v>12003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24">
      <c r="A40" s="174" t="s">
        <v>368</v>
      </c>
      <c r="B40" s="359" t="s">
        <v>369</v>
      </c>
      <c r="C40" s="84"/>
      <c r="D40" s="84"/>
      <c r="E40" s="174" t="s">
        <v>368</v>
      </c>
      <c r="F40" s="175" t="s">
        <v>370</v>
      </c>
      <c r="G40" s="87"/>
      <c r="H40" s="87"/>
    </row>
    <row r="41" spans="1:18" ht="24">
      <c r="A41" s="174" t="s">
        <v>371</v>
      </c>
      <c r="B41" s="356" t="s">
        <v>372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373</v>
      </c>
      <c r="F41" s="175" t="s">
        <v>374</v>
      </c>
      <c r="G41" s="85">
        <f>IF(C39=0,IF(G39-G40&gt;0,G39-G40+C40,0),IF(C39-C40&lt;0,C40-C39+G40,0))</f>
        <v>11676</v>
      </c>
      <c r="H41" s="85">
        <f>IF(D39=0,IF(H39-H40&gt;0,H39-H40+D40,0),IF(D39-D40&lt;0,D40-D39+H40,0))</f>
        <v>12003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375</v>
      </c>
      <c r="B42" s="356" t="s">
        <v>376</v>
      </c>
      <c r="C42" s="86">
        <f>C33+C35+C39</f>
        <v>32372</v>
      </c>
      <c r="D42" s="86">
        <f>D33+D35+D39</f>
        <v>29314</v>
      </c>
      <c r="E42" s="177" t="s">
        <v>377</v>
      </c>
      <c r="F42" s="178" t="s">
        <v>378</v>
      </c>
      <c r="G42" s="90">
        <f>G39+G33</f>
        <v>32372</v>
      </c>
      <c r="H42" s="90">
        <f>H39+H33</f>
        <v>29314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379</v>
      </c>
      <c r="B44" s="532"/>
      <c r="C44" s="532" t="s">
        <v>380</v>
      </c>
      <c r="D44" s="612"/>
      <c r="E44" s="612"/>
      <c r="F44" s="612"/>
      <c r="G44" s="612"/>
      <c r="H44" s="61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861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780</v>
      </c>
      <c r="D46" s="613"/>
      <c r="E46" s="613"/>
      <c r="F46" s="613"/>
      <c r="G46" s="613"/>
      <c r="H46" s="613"/>
    </row>
    <row r="47" spans="1:8" ht="12">
      <c r="A47" s="29"/>
      <c r="B47" s="530"/>
      <c r="C47" s="531"/>
      <c r="D47" s="531" t="s">
        <v>860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1">
      <selection activeCell="A11" sqref="A11"/>
    </sheetView>
  </sheetViews>
  <sheetFormatPr defaultColWidth="9.0039062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381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382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272</v>
      </c>
      <c r="B5" s="533" t="str">
        <f>'справка №1-БАЛАНС'!E4</f>
        <v>неконсолидиран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39629</v>
      </c>
      <c r="C6" s="40"/>
      <c r="D6" s="399" t="s">
        <v>273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383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384</v>
      </c>
      <c r="B9" s="409"/>
      <c r="C9" s="93"/>
      <c r="D9" s="93"/>
      <c r="E9" s="181"/>
      <c r="F9" s="181"/>
      <c r="G9" s="182"/>
    </row>
    <row r="10" spans="1:7" ht="12">
      <c r="A10" s="410" t="s">
        <v>385</v>
      </c>
      <c r="B10" s="411" t="s">
        <v>386</v>
      </c>
      <c r="C10" s="92">
        <v>36564</v>
      </c>
      <c r="D10" s="92">
        <v>36695</v>
      </c>
      <c r="E10" s="181"/>
      <c r="F10" s="181"/>
      <c r="G10" s="182"/>
    </row>
    <row r="11" spans="1:13" ht="12">
      <c r="A11" s="410" t="s">
        <v>387</v>
      </c>
      <c r="B11" s="411" t="s">
        <v>388</v>
      </c>
      <c r="C11" s="92">
        <v>-14788</v>
      </c>
      <c r="D11" s="92">
        <v>-20264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389</v>
      </c>
      <c r="B12" s="411" t="s">
        <v>390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391</v>
      </c>
      <c r="B13" s="411" t="s">
        <v>392</v>
      </c>
      <c r="C13" s="92">
        <v>-2340</v>
      </c>
      <c r="D13" s="92">
        <v>-2677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24">
      <c r="A14" s="410" t="s">
        <v>393</v>
      </c>
      <c r="B14" s="411" t="s">
        <v>394</v>
      </c>
      <c r="C14" s="92">
        <v>1659</v>
      </c>
      <c r="D14" s="92">
        <v>4860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395</v>
      </c>
      <c r="B15" s="411" t="s">
        <v>396</v>
      </c>
      <c r="C15" s="92">
        <v>-749</v>
      </c>
      <c r="D15" s="92">
        <v>-515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397</v>
      </c>
      <c r="B16" s="411" t="s">
        <v>398</v>
      </c>
      <c r="C16" s="92">
        <v>156</v>
      </c>
      <c r="D16" s="92">
        <v>10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399</v>
      </c>
      <c r="B17" s="411" t="s">
        <v>400</v>
      </c>
      <c r="C17" s="92">
        <v>-58</v>
      </c>
      <c r="D17" s="92">
        <v>-33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401</v>
      </c>
      <c r="B18" s="414" t="s">
        <v>402</v>
      </c>
      <c r="C18" s="92">
        <v>52</v>
      </c>
      <c r="D18" s="92">
        <v>22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403</v>
      </c>
      <c r="B19" s="411" t="s">
        <v>404</v>
      </c>
      <c r="C19" s="92">
        <v>318</v>
      </c>
      <c r="D19" s="92">
        <v>1174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405</v>
      </c>
      <c r="B20" s="416" t="s">
        <v>406</v>
      </c>
      <c r="C20" s="93">
        <f>SUM(C10:C19)</f>
        <v>20814</v>
      </c>
      <c r="D20" s="93">
        <f>SUM(D10:D19)</f>
        <v>19272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407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408</v>
      </c>
      <c r="B22" s="411" t="s">
        <v>409</v>
      </c>
      <c r="C22" s="92">
        <v>-39744</v>
      </c>
      <c r="D22" s="92">
        <v>-32919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410</v>
      </c>
      <c r="B23" s="411" t="s">
        <v>411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412</v>
      </c>
      <c r="B24" s="411" t="s">
        <v>413</v>
      </c>
      <c r="C24" s="92">
        <v>-704</v>
      </c>
      <c r="D24" s="92">
        <v>-217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24">
      <c r="A25" s="410" t="s">
        <v>414</v>
      </c>
      <c r="B25" s="411" t="s">
        <v>415</v>
      </c>
      <c r="C25" s="92">
        <v>1201</v>
      </c>
      <c r="D25" s="92">
        <v>5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416</v>
      </c>
      <c r="B26" s="411" t="s">
        <v>417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418</v>
      </c>
      <c r="B27" s="411" t="s">
        <v>419</v>
      </c>
      <c r="C27" s="92">
        <v>-255</v>
      </c>
      <c r="D27" s="92">
        <v>-3199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420</v>
      </c>
      <c r="B28" s="411" t="s">
        <v>421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422</v>
      </c>
      <c r="B29" s="411" t="s">
        <v>423</v>
      </c>
      <c r="C29" s="92">
        <v>51</v>
      </c>
      <c r="D29" s="92">
        <v>127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401</v>
      </c>
      <c r="B30" s="411" t="s">
        <v>424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425</v>
      </c>
      <c r="B31" s="411" t="s">
        <v>426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427</v>
      </c>
      <c r="B32" s="416" t="s">
        <v>428</v>
      </c>
      <c r="C32" s="93">
        <f>SUM(C22:C31)</f>
        <v>-39451</v>
      </c>
      <c r="D32" s="93">
        <f>SUM(D22:D31)</f>
        <v>-36203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429</v>
      </c>
      <c r="B33" s="417"/>
      <c r="C33" s="418"/>
      <c r="D33" s="418"/>
      <c r="E33" s="181"/>
      <c r="F33" s="181"/>
      <c r="G33" s="182"/>
    </row>
    <row r="34" spans="1:7" ht="12">
      <c r="A34" s="410" t="s">
        <v>430</v>
      </c>
      <c r="B34" s="411" t="s">
        <v>431</v>
      </c>
      <c r="C34" s="92"/>
      <c r="D34" s="92"/>
      <c r="E34" s="181"/>
      <c r="F34" s="181"/>
      <c r="G34" s="182"/>
    </row>
    <row r="35" spans="1:7" ht="12">
      <c r="A35" s="412" t="s">
        <v>432</v>
      </c>
      <c r="B35" s="411" t="s">
        <v>433</v>
      </c>
      <c r="C35" s="92"/>
      <c r="D35" s="92"/>
      <c r="E35" s="181"/>
      <c r="F35" s="181"/>
      <c r="G35" s="182"/>
    </row>
    <row r="36" spans="1:7" ht="12">
      <c r="A36" s="410" t="s">
        <v>434</v>
      </c>
      <c r="B36" s="411" t="s">
        <v>435</v>
      </c>
      <c r="C36" s="92">
        <v>24383</v>
      </c>
      <c r="D36" s="92">
        <v>23813</v>
      </c>
      <c r="E36" s="181"/>
      <c r="F36" s="181"/>
      <c r="G36" s="182"/>
    </row>
    <row r="37" spans="1:7" ht="12">
      <c r="A37" s="410" t="s">
        <v>436</v>
      </c>
      <c r="B37" s="411" t="s">
        <v>437</v>
      </c>
      <c r="C37" s="92">
        <v>-1169</v>
      </c>
      <c r="D37" s="92">
        <v>-2478</v>
      </c>
      <c r="E37" s="181"/>
      <c r="F37" s="181"/>
      <c r="G37" s="182"/>
    </row>
    <row r="38" spans="1:7" ht="12">
      <c r="A38" s="410" t="s">
        <v>438</v>
      </c>
      <c r="B38" s="411" t="s">
        <v>439</v>
      </c>
      <c r="C38" s="92"/>
      <c r="D38" s="92"/>
      <c r="E38" s="181"/>
      <c r="F38" s="181"/>
      <c r="G38" s="182"/>
    </row>
    <row r="39" spans="1:7" ht="24">
      <c r="A39" s="410" t="s">
        <v>440</v>
      </c>
      <c r="B39" s="411" t="s">
        <v>441</v>
      </c>
      <c r="C39" s="92">
        <v>-4257</v>
      </c>
      <c r="D39" s="92">
        <v>-2956</v>
      </c>
      <c r="E39" s="181"/>
      <c r="F39" s="181"/>
      <c r="G39" s="182"/>
    </row>
    <row r="40" spans="1:7" ht="12">
      <c r="A40" s="410" t="s">
        <v>442</v>
      </c>
      <c r="B40" s="411" t="s">
        <v>443</v>
      </c>
      <c r="C40" s="92">
        <v>-3</v>
      </c>
      <c r="D40" s="92">
        <v>-726</v>
      </c>
      <c r="E40" s="181"/>
      <c r="F40" s="181"/>
      <c r="G40" s="182"/>
    </row>
    <row r="41" spans="1:8" ht="12">
      <c r="A41" s="410" t="s">
        <v>444</v>
      </c>
      <c r="B41" s="411" t="s">
        <v>445</v>
      </c>
      <c r="C41" s="92"/>
      <c r="D41" s="92"/>
      <c r="E41" s="181"/>
      <c r="F41" s="181"/>
      <c r="G41" s="185"/>
      <c r="H41" s="186"/>
    </row>
    <row r="42" spans="1:8" ht="12">
      <c r="A42" s="415" t="s">
        <v>446</v>
      </c>
      <c r="B42" s="416" t="s">
        <v>447</v>
      </c>
      <c r="C42" s="93">
        <f>SUM(C34:C41)</f>
        <v>18954</v>
      </c>
      <c r="D42" s="93">
        <f>SUM(D34:D41)</f>
        <v>17653</v>
      </c>
      <c r="E42" s="181"/>
      <c r="F42" s="181"/>
      <c r="G42" s="185"/>
      <c r="H42" s="186"/>
    </row>
    <row r="43" spans="1:8" ht="12">
      <c r="A43" s="419" t="s">
        <v>448</v>
      </c>
      <c r="B43" s="416" t="s">
        <v>449</v>
      </c>
      <c r="C43" s="93">
        <f>C42+C32+C20</f>
        <v>317</v>
      </c>
      <c r="D43" s="93">
        <f>D42+D32+D20</f>
        <v>722</v>
      </c>
      <c r="E43" s="181"/>
      <c r="F43" s="181"/>
      <c r="G43" s="185"/>
      <c r="H43" s="186"/>
    </row>
    <row r="44" spans="1:8" ht="12">
      <c r="A44" s="408" t="s">
        <v>450</v>
      </c>
      <c r="B44" s="417" t="s">
        <v>451</v>
      </c>
      <c r="C44" s="93">
        <f>D45</f>
        <v>2173</v>
      </c>
      <c r="D44" s="184">
        <v>1451</v>
      </c>
      <c r="E44" s="181"/>
      <c r="F44" s="181"/>
      <c r="G44" s="185"/>
      <c r="H44" s="186"/>
    </row>
    <row r="45" spans="1:8" ht="12">
      <c r="A45" s="408" t="s">
        <v>452</v>
      </c>
      <c r="B45" s="417" t="s">
        <v>453</v>
      </c>
      <c r="C45" s="93">
        <f>C44+C43</f>
        <v>2490</v>
      </c>
      <c r="D45" s="93">
        <f>D44+D43</f>
        <v>2173</v>
      </c>
      <c r="E45" s="181"/>
      <c r="F45" s="181"/>
      <c r="G45" s="185"/>
      <c r="H45" s="186"/>
    </row>
    <row r="46" spans="1:8" ht="12">
      <c r="A46" s="410" t="s">
        <v>454</v>
      </c>
      <c r="B46" s="417" t="s">
        <v>455</v>
      </c>
      <c r="C46" s="94">
        <v>1211</v>
      </c>
      <c r="D46" s="94">
        <v>1239</v>
      </c>
      <c r="E46" s="181"/>
      <c r="F46" s="181"/>
      <c r="G46" s="185"/>
      <c r="H46" s="186"/>
    </row>
    <row r="47" spans="1:8" ht="12">
      <c r="A47" s="410" t="s">
        <v>456</v>
      </c>
      <c r="B47" s="417" t="s">
        <v>457</v>
      </c>
      <c r="C47" s="94">
        <v>12</v>
      </c>
      <c r="D47" s="94">
        <v>934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380</v>
      </c>
      <c r="C50" s="615"/>
      <c r="D50" s="615"/>
      <c r="G50" s="186"/>
      <c r="H50" s="186"/>
    </row>
    <row r="51" spans="1:8" ht="24">
      <c r="A51" s="546"/>
      <c r="B51" s="546" t="s">
        <v>865</v>
      </c>
      <c r="C51" s="542"/>
      <c r="D51" s="542"/>
      <c r="G51" s="186"/>
      <c r="H51" s="186"/>
    </row>
    <row r="52" spans="1:8" ht="12">
      <c r="A52" s="546"/>
      <c r="B52" s="544" t="s">
        <v>780</v>
      </c>
      <c r="C52" s="615"/>
      <c r="D52" s="615"/>
      <c r="G52" s="186"/>
      <c r="H52" s="186"/>
    </row>
    <row r="53" spans="1:8" ht="24">
      <c r="A53" s="546"/>
      <c r="B53" s="546" t="s">
        <v>866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C6" sqref="C6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16" t="s">
        <v>458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8" t="str">
        <f>'справка №1-БАЛАНС'!E3</f>
        <v>" АЛБЕНА"  АД</v>
      </c>
      <c r="D3" s="619"/>
      <c r="E3" s="619"/>
      <c r="F3" s="619"/>
      <c r="G3" s="619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459</v>
      </c>
      <c r="B4" s="573"/>
      <c r="C4" s="618" t="str">
        <f>'справка №1-БАЛАНС'!E4</f>
        <v>неконсолидиран</v>
      </c>
      <c r="D4" s="618"/>
      <c r="E4" s="620"/>
      <c r="F4" s="618"/>
      <c r="G4" s="618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46">
        <v>39629</v>
      </c>
      <c r="D5" s="619"/>
      <c r="E5" s="619"/>
      <c r="F5" s="619"/>
      <c r="G5" s="619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460</v>
      </c>
      <c r="E6" s="233"/>
      <c r="F6" s="233"/>
      <c r="G6" s="233"/>
      <c r="H6" s="233"/>
      <c r="I6" s="233" t="s">
        <v>461</v>
      </c>
      <c r="J6" s="254"/>
      <c r="K6" s="240"/>
      <c r="L6" s="231"/>
      <c r="M6" s="234"/>
      <c r="N6" s="189"/>
    </row>
    <row r="7" spans="1:14" s="15" customFormat="1" ht="60">
      <c r="A7" s="262" t="s">
        <v>462</v>
      </c>
      <c r="B7" s="266" t="s">
        <v>463</v>
      </c>
      <c r="C7" s="232" t="s">
        <v>464</v>
      </c>
      <c r="D7" s="263" t="s">
        <v>465</v>
      </c>
      <c r="E7" s="231" t="s">
        <v>466</v>
      </c>
      <c r="F7" s="13" t="s">
        <v>467</v>
      </c>
      <c r="G7" s="13"/>
      <c r="H7" s="13"/>
      <c r="I7" s="231" t="s">
        <v>468</v>
      </c>
      <c r="J7" s="255" t="s">
        <v>469</v>
      </c>
      <c r="K7" s="232" t="s">
        <v>470</v>
      </c>
      <c r="L7" s="232" t="s">
        <v>471</v>
      </c>
      <c r="M7" s="260" t="s">
        <v>472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473</v>
      </c>
      <c r="G8" s="12" t="s">
        <v>474</v>
      </c>
      <c r="H8" s="12" t="s">
        <v>475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476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477</v>
      </c>
      <c r="L10" s="16" t="s">
        <v>110</v>
      </c>
      <c r="M10" s="17" t="s">
        <v>118</v>
      </c>
      <c r="N10" s="14"/>
    </row>
    <row r="11" spans="1:23" ht="15.75" customHeight="1">
      <c r="A11" s="18" t="s">
        <v>478</v>
      </c>
      <c r="B11" s="34" t="s">
        <v>479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83004</v>
      </c>
      <c r="F11" s="96">
        <f>'справка №1-БАЛАНС'!H22</f>
        <v>427</v>
      </c>
      <c r="G11" s="96">
        <f>'справка №1-БАЛАНС'!H23</f>
        <v>0</v>
      </c>
      <c r="H11" s="98">
        <v>132562</v>
      </c>
      <c r="I11" s="96">
        <f>'справка №1-БАЛАНС'!H28+'справка №1-БАЛАНС'!H31</f>
        <v>57043</v>
      </c>
      <c r="J11" s="96">
        <f>'справка №1-БАЛАНС'!H29+'справка №1-БАЛАНС'!H32</f>
        <v>0</v>
      </c>
      <c r="K11" s="98"/>
      <c r="L11" s="424">
        <f>SUM(C11:K11)</f>
        <v>275773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480</v>
      </c>
      <c r="B12" s="34" t="s">
        <v>481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482</v>
      </c>
      <c r="B13" s="16" t="s">
        <v>483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484</v>
      </c>
      <c r="B14" s="16" t="s">
        <v>485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486</v>
      </c>
      <c r="B15" s="34" t="s">
        <v>487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83004</v>
      </c>
      <c r="F15" s="99">
        <f t="shared" si="2"/>
        <v>427</v>
      </c>
      <c r="G15" s="99">
        <f t="shared" si="2"/>
        <v>0</v>
      </c>
      <c r="H15" s="99">
        <f t="shared" si="2"/>
        <v>132562</v>
      </c>
      <c r="I15" s="99">
        <f t="shared" si="2"/>
        <v>57043</v>
      </c>
      <c r="J15" s="99">
        <f t="shared" si="2"/>
        <v>0</v>
      </c>
      <c r="K15" s="99">
        <f t="shared" si="2"/>
        <v>0</v>
      </c>
      <c r="L15" s="424">
        <f t="shared" si="1"/>
        <v>275773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488</v>
      </c>
      <c r="B16" s="41" t="s">
        <v>489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-11676</v>
      </c>
      <c r="K16" s="98"/>
      <c r="L16" s="424">
        <f t="shared" si="1"/>
        <v>-11676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490</v>
      </c>
      <c r="B17" s="16" t="s">
        <v>491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15479</v>
      </c>
      <c r="I17" s="100">
        <f t="shared" si="3"/>
        <v>-17729</v>
      </c>
      <c r="J17" s="100">
        <f>J18+J19</f>
        <v>0</v>
      </c>
      <c r="K17" s="100">
        <f t="shared" si="3"/>
        <v>0</v>
      </c>
      <c r="L17" s="424">
        <f t="shared" si="1"/>
        <v>-2250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492</v>
      </c>
      <c r="B18" s="36" t="s">
        <v>493</v>
      </c>
      <c r="C18" s="98"/>
      <c r="D18" s="98"/>
      <c r="E18" s="98"/>
      <c r="F18" s="98"/>
      <c r="G18" s="98"/>
      <c r="H18" s="98"/>
      <c r="I18" s="98">
        <v>-2073</v>
      </c>
      <c r="J18" s="98"/>
      <c r="K18" s="98"/>
      <c r="L18" s="424">
        <f t="shared" si="1"/>
        <v>-2073</v>
      </c>
      <c r="M18" s="98"/>
      <c r="N18" s="19"/>
    </row>
    <row r="19" spans="1:14" ht="12" customHeight="1">
      <c r="A19" s="22" t="s">
        <v>494</v>
      </c>
      <c r="B19" s="36" t="s">
        <v>495</v>
      </c>
      <c r="C19" s="98"/>
      <c r="D19" s="98"/>
      <c r="E19" s="98"/>
      <c r="F19" s="98"/>
      <c r="G19" s="98"/>
      <c r="H19" s="98">
        <v>15479</v>
      </c>
      <c r="I19" s="98">
        <v>-15656</v>
      </c>
      <c r="J19" s="98"/>
      <c r="K19" s="98"/>
      <c r="L19" s="424">
        <f t="shared" si="1"/>
        <v>-177</v>
      </c>
      <c r="M19" s="98"/>
      <c r="N19" s="19"/>
    </row>
    <row r="20" spans="1:14" ht="12.75" customHeight="1">
      <c r="A20" s="21" t="s">
        <v>496</v>
      </c>
      <c r="B20" s="16" t="s">
        <v>497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498</v>
      </c>
      <c r="B21" s="16" t="s">
        <v>499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500</v>
      </c>
      <c r="B22" s="16" t="s">
        <v>501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502</v>
      </c>
      <c r="B23" s="16" t="s">
        <v>503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504</v>
      </c>
      <c r="B24" s="16" t="s">
        <v>505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500</v>
      </c>
      <c r="B25" s="16" t="s">
        <v>506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502</v>
      </c>
      <c r="B26" s="16" t="s">
        <v>507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508</v>
      </c>
      <c r="B27" s="16" t="s">
        <v>509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510</v>
      </c>
      <c r="B28" s="16" t="s">
        <v>511</v>
      </c>
      <c r="C28" s="98"/>
      <c r="D28" s="98"/>
      <c r="E28" s="98">
        <v>-33</v>
      </c>
      <c r="F28" s="98"/>
      <c r="G28" s="98"/>
      <c r="H28" s="98"/>
      <c r="I28" s="98">
        <v>33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512</v>
      </c>
      <c r="B29" s="34" t="s">
        <v>513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82971</v>
      </c>
      <c r="F29" s="97">
        <f t="shared" si="6"/>
        <v>427</v>
      </c>
      <c r="G29" s="97">
        <f t="shared" si="6"/>
        <v>0</v>
      </c>
      <c r="H29" s="97">
        <f t="shared" si="6"/>
        <v>148041</v>
      </c>
      <c r="I29" s="97">
        <f t="shared" si="6"/>
        <v>39347</v>
      </c>
      <c r="J29" s="97">
        <f t="shared" si="6"/>
        <v>-11676</v>
      </c>
      <c r="K29" s="97">
        <f t="shared" si="6"/>
        <v>0</v>
      </c>
      <c r="L29" s="424">
        <f t="shared" si="1"/>
        <v>261847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514</v>
      </c>
      <c r="B30" s="16" t="s">
        <v>515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516</v>
      </c>
      <c r="B31" s="16" t="s">
        <v>517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518</v>
      </c>
      <c r="B32" s="34" t="s">
        <v>519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82971</v>
      </c>
      <c r="F32" s="97">
        <f t="shared" si="7"/>
        <v>427</v>
      </c>
      <c r="G32" s="97">
        <f t="shared" si="7"/>
        <v>0</v>
      </c>
      <c r="H32" s="97">
        <f t="shared" si="7"/>
        <v>148041</v>
      </c>
      <c r="I32" s="97">
        <f t="shared" si="7"/>
        <v>39347</v>
      </c>
      <c r="J32" s="97">
        <f t="shared" si="7"/>
        <v>-11676</v>
      </c>
      <c r="K32" s="97">
        <f t="shared" si="7"/>
        <v>0</v>
      </c>
      <c r="L32" s="424">
        <f t="shared" si="1"/>
        <v>261847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883</v>
      </c>
      <c r="B35" s="37"/>
      <c r="C35" s="24"/>
      <c r="D35" s="617" t="s">
        <v>520</v>
      </c>
      <c r="E35" s="617"/>
      <c r="F35" s="617"/>
      <c r="G35" s="617"/>
      <c r="H35" s="617"/>
      <c r="I35" s="617"/>
      <c r="J35" s="24" t="s">
        <v>854</v>
      </c>
      <c r="K35" s="24"/>
      <c r="L35" s="617"/>
      <c r="M35" s="617"/>
      <c r="N35" s="19"/>
    </row>
    <row r="36" spans="1:13" ht="12">
      <c r="A36" s="430"/>
      <c r="B36" s="431"/>
      <c r="C36" s="432"/>
      <c r="D36" s="432"/>
      <c r="E36" s="432" t="s">
        <v>861</v>
      </c>
      <c r="F36" s="432"/>
      <c r="G36" s="432"/>
      <c r="H36" s="432"/>
      <c r="I36" s="432"/>
      <c r="J36" s="432"/>
      <c r="K36" s="432" t="s">
        <v>860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E4" sqref="E4:G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5" t="s">
        <v>382</v>
      </c>
      <c r="B2" s="631"/>
      <c r="C2" s="584"/>
      <c r="D2" s="584"/>
      <c r="E2" s="618" t="str">
        <f>'справка №1-БАЛАНС'!E3</f>
        <v>" АЛБЕНА"  АД</v>
      </c>
      <c r="F2" s="606"/>
      <c r="G2" s="606"/>
      <c r="H2" s="584"/>
      <c r="I2" s="441"/>
      <c r="J2" s="441"/>
      <c r="K2" s="441"/>
      <c r="L2" s="441"/>
      <c r="M2" s="634" t="s">
        <v>2</v>
      </c>
      <c r="N2" s="630"/>
      <c r="O2" s="630"/>
      <c r="P2" s="635">
        <f>'справка №1-БАЛАНС'!H3</f>
        <v>834025872</v>
      </c>
      <c r="Q2" s="635"/>
      <c r="R2" s="353"/>
    </row>
    <row r="3" spans="1:18" ht="15">
      <c r="A3" s="605" t="s">
        <v>4</v>
      </c>
      <c r="B3" s="631"/>
      <c r="C3" s="585"/>
      <c r="D3" s="585"/>
      <c r="E3" s="646">
        <v>39629</v>
      </c>
      <c r="F3" s="607"/>
      <c r="G3" s="607"/>
      <c r="H3" s="443"/>
      <c r="I3" s="443"/>
      <c r="J3" s="443"/>
      <c r="K3" s="443"/>
      <c r="L3" s="443"/>
      <c r="M3" s="636" t="s">
        <v>3</v>
      </c>
      <c r="N3" s="636"/>
      <c r="O3" s="576"/>
      <c r="P3" s="604">
        <f>'справка №1-БАЛАНС'!H4</f>
        <v>462</v>
      </c>
      <c r="Q3" s="604"/>
      <c r="R3" s="354"/>
    </row>
    <row r="4" spans="1:18" ht="12.75">
      <c r="A4" s="436" t="s">
        <v>522</v>
      </c>
      <c r="B4" s="442"/>
      <c r="C4" s="442"/>
      <c r="D4" s="443"/>
      <c r="E4" s="621"/>
      <c r="F4" s="622"/>
      <c r="G4" s="62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3" t="s">
        <v>462</v>
      </c>
      <c r="B5" s="624"/>
      <c r="C5" s="627" t="s">
        <v>7</v>
      </c>
      <c r="D5" s="449" t="s">
        <v>524</v>
      </c>
      <c r="E5" s="449"/>
      <c r="F5" s="449"/>
      <c r="G5" s="449"/>
      <c r="H5" s="449" t="s">
        <v>525</v>
      </c>
      <c r="I5" s="449"/>
      <c r="J5" s="632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32" t="s">
        <v>528</v>
      </c>
      <c r="R5" s="632" t="s">
        <v>529</v>
      </c>
    </row>
    <row r="6" spans="1:18" s="44" customFormat="1" ht="60">
      <c r="A6" s="625"/>
      <c r="B6" s="626"/>
      <c r="C6" s="628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33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33"/>
      <c r="R6" s="633"/>
    </row>
    <row r="7" spans="1:18" s="44" customFormat="1" ht="12">
      <c r="A7" s="452" t="s">
        <v>539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46820</v>
      </c>
      <c r="E9" s="243">
        <v>1922</v>
      </c>
      <c r="F9" s="243"/>
      <c r="G9" s="113">
        <f>D9+E9-F9</f>
        <v>48742</v>
      </c>
      <c r="H9" s="103"/>
      <c r="I9" s="103"/>
      <c r="J9" s="113">
        <f>G9+H9-I9</f>
        <v>48742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48742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272108</v>
      </c>
      <c r="E10" s="243">
        <v>1014</v>
      </c>
      <c r="F10" s="243">
        <v>340</v>
      </c>
      <c r="G10" s="113">
        <f aca="true" t="shared" si="2" ref="G10:G39">D10+E10-F10</f>
        <v>272782</v>
      </c>
      <c r="H10" s="103"/>
      <c r="I10" s="103"/>
      <c r="J10" s="113">
        <f aca="true" t="shared" si="3" ref="J10:J39">G10+H10-I10</f>
        <v>272782</v>
      </c>
      <c r="K10" s="103">
        <v>12421</v>
      </c>
      <c r="L10" s="103">
        <v>3410</v>
      </c>
      <c r="M10" s="103">
        <v>64</v>
      </c>
      <c r="N10" s="113">
        <f aca="true" t="shared" si="4" ref="N10:N39">K10+L10-M10</f>
        <v>15767</v>
      </c>
      <c r="O10" s="103"/>
      <c r="P10" s="103"/>
      <c r="Q10" s="113">
        <f t="shared" si="0"/>
        <v>15767</v>
      </c>
      <c r="R10" s="113">
        <f t="shared" si="1"/>
        <v>257015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20454</v>
      </c>
      <c r="E11" s="243">
        <v>441</v>
      </c>
      <c r="F11" s="243">
        <v>93</v>
      </c>
      <c r="G11" s="113">
        <f t="shared" si="2"/>
        <v>20802</v>
      </c>
      <c r="H11" s="103"/>
      <c r="I11" s="103"/>
      <c r="J11" s="113">
        <f t="shared" si="3"/>
        <v>20802</v>
      </c>
      <c r="K11" s="103">
        <v>13243</v>
      </c>
      <c r="L11" s="103">
        <v>1132</v>
      </c>
      <c r="M11" s="103">
        <v>91</v>
      </c>
      <c r="N11" s="113">
        <f t="shared" si="4"/>
        <v>14284</v>
      </c>
      <c r="O11" s="103"/>
      <c r="P11" s="103"/>
      <c r="Q11" s="113">
        <f t="shared" si="0"/>
        <v>14284</v>
      </c>
      <c r="R11" s="113">
        <f t="shared" si="1"/>
        <v>6518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48000</v>
      </c>
      <c r="E12" s="243">
        <v>189</v>
      </c>
      <c r="F12" s="243"/>
      <c r="G12" s="113">
        <f t="shared" si="2"/>
        <v>48189</v>
      </c>
      <c r="H12" s="103"/>
      <c r="I12" s="103"/>
      <c r="J12" s="113">
        <f t="shared" si="3"/>
        <v>48189</v>
      </c>
      <c r="K12" s="103">
        <v>16781</v>
      </c>
      <c r="L12" s="103">
        <v>1130</v>
      </c>
      <c r="M12" s="103"/>
      <c r="N12" s="113">
        <f t="shared" si="4"/>
        <v>17911</v>
      </c>
      <c r="O12" s="103"/>
      <c r="P12" s="103"/>
      <c r="Q12" s="113">
        <f t="shared" si="0"/>
        <v>17911</v>
      </c>
      <c r="R12" s="113">
        <f t="shared" si="1"/>
        <v>30278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2561</v>
      </c>
      <c r="E13" s="243">
        <v>1</v>
      </c>
      <c r="F13" s="243"/>
      <c r="G13" s="113">
        <f t="shared" si="2"/>
        <v>2562</v>
      </c>
      <c r="H13" s="103"/>
      <c r="I13" s="103"/>
      <c r="J13" s="113">
        <f t="shared" si="3"/>
        <v>2562</v>
      </c>
      <c r="K13" s="103">
        <v>1548</v>
      </c>
      <c r="L13" s="103">
        <v>110</v>
      </c>
      <c r="M13" s="103"/>
      <c r="N13" s="113">
        <f t="shared" si="4"/>
        <v>1658</v>
      </c>
      <c r="O13" s="103"/>
      <c r="P13" s="103"/>
      <c r="Q13" s="113">
        <f t="shared" si="0"/>
        <v>1658</v>
      </c>
      <c r="R13" s="113">
        <f t="shared" si="1"/>
        <v>904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21239</v>
      </c>
      <c r="E14" s="243">
        <v>652</v>
      </c>
      <c r="F14" s="243">
        <v>133</v>
      </c>
      <c r="G14" s="113">
        <f t="shared" si="2"/>
        <v>21758</v>
      </c>
      <c r="H14" s="103"/>
      <c r="I14" s="103"/>
      <c r="J14" s="113">
        <f t="shared" si="3"/>
        <v>21758</v>
      </c>
      <c r="K14" s="103">
        <v>14698</v>
      </c>
      <c r="L14" s="103">
        <v>1155</v>
      </c>
      <c r="M14" s="103">
        <v>133</v>
      </c>
      <c r="N14" s="113">
        <f t="shared" si="4"/>
        <v>15720</v>
      </c>
      <c r="O14" s="103"/>
      <c r="P14" s="103"/>
      <c r="Q14" s="113">
        <f t="shared" si="0"/>
        <v>15720</v>
      </c>
      <c r="R14" s="113">
        <f t="shared" si="1"/>
        <v>6038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36">
      <c r="A15" s="562" t="s">
        <v>855</v>
      </c>
      <c r="B15" s="466" t="s">
        <v>856</v>
      </c>
      <c r="C15" s="563" t="s">
        <v>857</v>
      </c>
      <c r="D15" s="564">
        <v>11525</v>
      </c>
      <c r="E15" s="564">
        <v>20657</v>
      </c>
      <c r="F15" s="564"/>
      <c r="G15" s="113">
        <f t="shared" si="2"/>
        <v>32182</v>
      </c>
      <c r="H15" s="565"/>
      <c r="I15" s="565"/>
      <c r="J15" s="113">
        <f t="shared" si="3"/>
        <v>32182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32182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422707</v>
      </c>
      <c r="E17" s="248">
        <f>SUM(E9:E16)</f>
        <v>24876</v>
      </c>
      <c r="F17" s="248">
        <f>SUM(F9:F16)</f>
        <v>566</v>
      </c>
      <c r="G17" s="113">
        <f t="shared" si="2"/>
        <v>447017</v>
      </c>
      <c r="H17" s="114">
        <f>SUM(H9:H16)</f>
        <v>0</v>
      </c>
      <c r="I17" s="114">
        <f>SUM(I9:I16)</f>
        <v>0</v>
      </c>
      <c r="J17" s="113">
        <f t="shared" si="3"/>
        <v>447017</v>
      </c>
      <c r="K17" s="114">
        <f>SUM(K9:K16)</f>
        <v>58691</v>
      </c>
      <c r="L17" s="114">
        <f>SUM(L9:L16)</f>
        <v>6937</v>
      </c>
      <c r="M17" s="114">
        <f>SUM(M9:M16)</f>
        <v>288</v>
      </c>
      <c r="N17" s="113">
        <f t="shared" si="4"/>
        <v>65340</v>
      </c>
      <c r="O17" s="114">
        <f>SUM(O9:O16)</f>
        <v>0</v>
      </c>
      <c r="P17" s="114">
        <f>SUM(P9:P16)</f>
        <v>0</v>
      </c>
      <c r="Q17" s="113">
        <f t="shared" si="5"/>
        <v>65340</v>
      </c>
      <c r="R17" s="113">
        <f t="shared" si="6"/>
        <v>381677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11072</v>
      </c>
      <c r="E18" s="241"/>
      <c r="F18" s="241">
        <v>1084</v>
      </c>
      <c r="G18" s="113">
        <f t="shared" si="2"/>
        <v>9988</v>
      </c>
      <c r="H18" s="101"/>
      <c r="I18" s="101"/>
      <c r="J18" s="113">
        <f t="shared" si="3"/>
        <v>9988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9988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141</v>
      </c>
      <c r="L21" s="103"/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2460</v>
      </c>
      <c r="E22" s="243">
        <v>6</v>
      </c>
      <c r="F22" s="243"/>
      <c r="G22" s="113">
        <f t="shared" si="2"/>
        <v>2466</v>
      </c>
      <c r="H22" s="103"/>
      <c r="I22" s="103"/>
      <c r="J22" s="113">
        <f t="shared" si="3"/>
        <v>2466</v>
      </c>
      <c r="K22" s="103">
        <v>1290</v>
      </c>
      <c r="L22" s="103">
        <v>130</v>
      </c>
      <c r="M22" s="103"/>
      <c r="N22" s="113">
        <f t="shared" si="4"/>
        <v>1420</v>
      </c>
      <c r="O22" s="103"/>
      <c r="P22" s="103"/>
      <c r="Q22" s="113">
        <f t="shared" si="5"/>
        <v>1420</v>
      </c>
      <c r="R22" s="113">
        <f t="shared" si="6"/>
        <v>1046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908</v>
      </c>
      <c r="E24" s="243">
        <v>84</v>
      </c>
      <c r="F24" s="243">
        <v>196</v>
      </c>
      <c r="G24" s="113">
        <f t="shared" si="2"/>
        <v>796</v>
      </c>
      <c r="H24" s="103"/>
      <c r="I24" s="103"/>
      <c r="J24" s="113">
        <f t="shared" si="3"/>
        <v>796</v>
      </c>
      <c r="K24" s="103">
        <v>424</v>
      </c>
      <c r="L24" s="103">
        <v>66</v>
      </c>
      <c r="M24" s="103">
        <v>196</v>
      </c>
      <c r="N24" s="113">
        <f t="shared" si="4"/>
        <v>294</v>
      </c>
      <c r="O24" s="103"/>
      <c r="P24" s="103"/>
      <c r="Q24" s="113">
        <f t="shared" si="5"/>
        <v>294</v>
      </c>
      <c r="R24" s="113">
        <f t="shared" si="6"/>
        <v>502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3509</v>
      </c>
      <c r="E25" s="244">
        <f aca="true" t="shared" si="7" ref="E25:P25">SUM(E21:E24)</f>
        <v>90</v>
      </c>
      <c r="F25" s="244">
        <f t="shared" si="7"/>
        <v>196</v>
      </c>
      <c r="G25" s="105">
        <f t="shared" si="2"/>
        <v>3403</v>
      </c>
      <c r="H25" s="104">
        <f t="shared" si="7"/>
        <v>0</v>
      </c>
      <c r="I25" s="104">
        <f t="shared" si="7"/>
        <v>0</v>
      </c>
      <c r="J25" s="105">
        <f t="shared" si="3"/>
        <v>3403</v>
      </c>
      <c r="K25" s="104">
        <f t="shared" si="7"/>
        <v>1855</v>
      </c>
      <c r="L25" s="104">
        <f t="shared" si="7"/>
        <v>196</v>
      </c>
      <c r="M25" s="104">
        <f t="shared" si="7"/>
        <v>196</v>
      </c>
      <c r="N25" s="105">
        <f t="shared" si="4"/>
        <v>1855</v>
      </c>
      <c r="O25" s="104">
        <f t="shared" si="7"/>
        <v>0</v>
      </c>
      <c r="P25" s="104">
        <f t="shared" si="7"/>
        <v>0</v>
      </c>
      <c r="Q25" s="105">
        <f t="shared" si="5"/>
        <v>1855</v>
      </c>
      <c r="R25" s="105">
        <f t="shared" si="6"/>
        <v>1548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26549</v>
      </c>
      <c r="E27" s="246">
        <f aca="true" t="shared" si="8" ref="E27:P27">SUM(E28:E31)</f>
        <v>263</v>
      </c>
      <c r="F27" s="246">
        <f t="shared" si="8"/>
        <v>0</v>
      </c>
      <c r="G27" s="110">
        <f t="shared" si="2"/>
        <v>26812</v>
      </c>
      <c r="H27" s="109">
        <f t="shared" si="8"/>
        <v>0</v>
      </c>
      <c r="I27" s="109">
        <f t="shared" si="8"/>
        <v>0</v>
      </c>
      <c r="J27" s="110">
        <f t="shared" si="3"/>
        <v>26812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26812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585</v>
      </c>
      <c r="D28" s="243">
        <v>26509</v>
      </c>
      <c r="E28" s="243">
        <v>263</v>
      </c>
      <c r="F28" s="243"/>
      <c r="G28" s="113">
        <f t="shared" si="2"/>
        <v>26772</v>
      </c>
      <c r="H28" s="103"/>
      <c r="I28" s="103"/>
      <c r="J28" s="113">
        <f t="shared" si="3"/>
        <v>26772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26772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587</v>
      </c>
      <c r="D30" s="243">
        <v>24</v>
      </c>
      <c r="E30" s="243"/>
      <c r="F30" s="243"/>
      <c r="G30" s="113">
        <f t="shared" si="2"/>
        <v>24</v>
      </c>
      <c r="H30" s="111"/>
      <c r="I30" s="111"/>
      <c r="J30" s="113">
        <f t="shared" si="3"/>
        <v>24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24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588</v>
      </c>
      <c r="D31" s="243">
        <v>16</v>
      </c>
      <c r="E31" s="243"/>
      <c r="F31" s="243"/>
      <c r="G31" s="113">
        <f t="shared" si="2"/>
        <v>16</v>
      </c>
      <c r="H31" s="111"/>
      <c r="I31" s="111"/>
      <c r="J31" s="113">
        <f t="shared" si="3"/>
        <v>16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26549</v>
      </c>
      <c r="E38" s="248">
        <f aca="true" t="shared" si="12" ref="E38:P38">E27+E32+E37</f>
        <v>263</v>
      </c>
      <c r="F38" s="248">
        <f t="shared" si="12"/>
        <v>0</v>
      </c>
      <c r="G38" s="113">
        <f t="shared" si="2"/>
        <v>26812</v>
      </c>
      <c r="H38" s="114">
        <f t="shared" si="12"/>
        <v>0</v>
      </c>
      <c r="I38" s="114">
        <f t="shared" si="12"/>
        <v>0</v>
      </c>
      <c r="J38" s="113">
        <f t="shared" si="3"/>
        <v>26812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26812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463837</v>
      </c>
      <c r="E40" s="547">
        <f>E17+E18+E19+E25+E38+E39</f>
        <v>25229</v>
      </c>
      <c r="F40" s="547">
        <f aca="true" t="shared" si="13" ref="F40:R40">F17+F18+F19+F25+F38+F39</f>
        <v>1846</v>
      </c>
      <c r="G40" s="547">
        <f t="shared" si="13"/>
        <v>487220</v>
      </c>
      <c r="H40" s="547">
        <f t="shared" si="13"/>
        <v>0</v>
      </c>
      <c r="I40" s="547">
        <f t="shared" si="13"/>
        <v>0</v>
      </c>
      <c r="J40" s="547">
        <f t="shared" si="13"/>
        <v>487220</v>
      </c>
      <c r="K40" s="547">
        <f t="shared" si="13"/>
        <v>60546</v>
      </c>
      <c r="L40" s="547">
        <f t="shared" si="13"/>
        <v>7133</v>
      </c>
      <c r="M40" s="547">
        <f t="shared" si="13"/>
        <v>484</v>
      </c>
      <c r="N40" s="547">
        <f t="shared" si="13"/>
        <v>67195</v>
      </c>
      <c r="O40" s="547">
        <f t="shared" si="13"/>
        <v>0</v>
      </c>
      <c r="P40" s="547">
        <f t="shared" si="13"/>
        <v>0</v>
      </c>
      <c r="Q40" s="547">
        <f t="shared" si="13"/>
        <v>67195</v>
      </c>
      <c r="R40" s="547">
        <f t="shared" si="13"/>
        <v>420025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884</v>
      </c>
      <c r="C44" s="445"/>
      <c r="D44" s="446"/>
      <c r="E44" s="446"/>
      <c r="F44" s="446"/>
      <c r="G44" s="436"/>
      <c r="H44" s="447" t="s">
        <v>607</v>
      </c>
      <c r="I44" s="447"/>
      <c r="J44" s="447"/>
      <c r="K44" s="629"/>
      <c r="L44" s="629"/>
      <c r="M44" s="629"/>
      <c r="N44" s="629"/>
      <c r="O44" s="630" t="s">
        <v>780</v>
      </c>
      <c r="P44" s="631"/>
      <c r="Q44" s="631"/>
      <c r="R44" s="631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861</v>
      </c>
      <c r="J45" s="437"/>
      <c r="K45" s="437"/>
      <c r="L45" s="437"/>
      <c r="M45" s="437"/>
      <c r="N45" s="437"/>
      <c r="O45" s="437" t="s">
        <v>867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96" sqref="D96"/>
    </sheetView>
  </sheetViews>
  <sheetFormatPr defaultColWidth="9.00390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38" t="s">
        <v>608</v>
      </c>
      <c r="B1" s="638"/>
      <c r="C1" s="638"/>
      <c r="D1" s="638"/>
      <c r="E1" s="638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39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39629</v>
      </c>
      <c r="B4" s="640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609</v>
      </c>
      <c r="B5" s="512"/>
      <c r="C5" s="513"/>
      <c r="D5" s="513"/>
      <c r="E5" s="514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462</v>
      </c>
      <c r="B6" s="482" t="s">
        <v>7</v>
      </c>
      <c r="C6" s="483" t="s">
        <v>611</v>
      </c>
      <c r="D6" s="192" t="s">
        <v>612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615</v>
      </c>
      <c r="B9" s="486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617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618</v>
      </c>
      <c r="B11" s="489" t="s">
        <v>619</v>
      </c>
      <c r="C11" s="165">
        <f>SUM(C12:C14)</f>
        <v>736</v>
      </c>
      <c r="D11" s="165">
        <f>SUM(D12:D14)</f>
        <v>0</v>
      </c>
      <c r="E11" s="166">
        <f>SUM(E12:E14)</f>
        <v>736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620</v>
      </c>
      <c r="B12" s="489" t="s">
        <v>621</v>
      </c>
      <c r="C12" s="153">
        <v>690</v>
      </c>
      <c r="D12" s="153"/>
      <c r="E12" s="166">
        <f aca="true" t="shared" si="0" ref="E12:E42">C12-D12</f>
        <v>690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622</v>
      </c>
      <c r="B13" s="489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624</v>
      </c>
      <c r="B14" s="489" t="s">
        <v>625</v>
      </c>
      <c r="C14" s="153">
        <v>46</v>
      </c>
      <c r="D14" s="153"/>
      <c r="E14" s="166">
        <f t="shared" si="0"/>
        <v>46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626</v>
      </c>
      <c r="B15" s="489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628</v>
      </c>
      <c r="B16" s="489" t="s">
        <v>629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630</v>
      </c>
      <c r="B17" s="489" t="s">
        <v>631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624</v>
      </c>
      <c r="B18" s="489" t="s">
        <v>632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633</v>
      </c>
      <c r="B19" s="486" t="s">
        <v>634</v>
      </c>
      <c r="C19" s="149">
        <f>C11+C15+C16</f>
        <v>736</v>
      </c>
      <c r="D19" s="149">
        <f>D11+D15+D16</f>
        <v>0</v>
      </c>
      <c r="E19" s="164">
        <f>E11+E15+E16</f>
        <v>736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635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636</v>
      </c>
      <c r="B21" s="486" t="s">
        <v>637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638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639</v>
      </c>
      <c r="B24" s="489" t="s">
        <v>640</v>
      </c>
      <c r="C24" s="165">
        <f>SUM(C25:C27)</f>
        <v>6682</v>
      </c>
      <c r="D24" s="165">
        <f>SUM(D25:D27)</f>
        <v>6682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641</v>
      </c>
      <c r="B25" s="489" t="s">
        <v>642</v>
      </c>
      <c r="C25" s="153">
        <v>4531</v>
      </c>
      <c r="D25" s="153">
        <v>4531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643</v>
      </c>
      <c r="B26" s="489" t="s">
        <v>644</v>
      </c>
      <c r="C26" s="153">
        <v>662</v>
      </c>
      <c r="D26" s="153">
        <v>662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645</v>
      </c>
      <c r="B27" s="489" t="s">
        <v>646</v>
      </c>
      <c r="C27" s="153">
        <f>370+1119</f>
        <v>1489</v>
      </c>
      <c r="D27" s="153">
        <v>1489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647</v>
      </c>
      <c r="B28" s="489" t="s">
        <v>648</v>
      </c>
      <c r="C28" s="153">
        <v>9737</v>
      </c>
      <c r="D28" s="153">
        <v>9737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649</v>
      </c>
      <c r="B29" s="489" t="s">
        <v>650</v>
      </c>
      <c r="C29" s="153">
        <v>2471</v>
      </c>
      <c r="D29" s="153">
        <v>2471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651</v>
      </c>
      <c r="B30" s="489" t="s">
        <v>652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653</v>
      </c>
      <c r="B31" s="489" t="s">
        <v>654</v>
      </c>
      <c r="C31" s="153">
        <v>29</v>
      </c>
      <c r="D31" s="153">
        <v>29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655</v>
      </c>
      <c r="B32" s="489" t="s">
        <v>656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657</v>
      </c>
      <c r="B33" s="489" t="s">
        <v>658</v>
      </c>
      <c r="C33" s="150">
        <f>SUM(C34:C37)</f>
        <v>2810</v>
      </c>
      <c r="D33" s="150">
        <f>SUM(D34:D37)</f>
        <v>2810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659</v>
      </c>
      <c r="B34" s="489" t="s">
        <v>660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661</v>
      </c>
      <c r="B35" s="489" t="s">
        <v>662</v>
      </c>
      <c r="C35" s="153">
        <v>2806</v>
      </c>
      <c r="D35" s="153">
        <v>2806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663</v>
      </c>
      <c r="B36" s="489" t="s">
        <v>664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665</v>
      </c>
      <c r="B37" s="489" t="s">
        <v>666</v>
      </c>
      <c r="C37" s="153">
        <v>4</v>
      </c>
      <c r="D37" s="153">
        <v>4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667</v>
      </c>
      <c r="B38" s="489" t="s">
        <v>668</v>
      </c>
      <c r="C38" s="165">
        <f>SUM(C39:C42)</f>
        <v>1456</v>
      </c>
      <c r="D38" s="150">
        <f>SUM(D39:D42)</f>
        <v>1456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669</v>
      </c>
      <c r="B39" s="489" t="s">
        <v>670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671</v>
      </c>
      <c r="B40" s="489" t="s">
        <v>672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673</v>
      </c>
      <c r="B41" s="489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675</v>
      </c>
      <c r="B42" s="489" t="s">
        <v>676</v>
      </c>
      <c r="C42" s="153">
        <v>1456</v>
      </c>
      <c r="D42" s="153">
        <v>1456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677</v>
      </c>
      <c r="B43" s="486" t="s">
        <v>678</v>
      </c>
      <c r="C43" s="149">
        <f>C24+C28+C29+C31+C30+C32+C33+C38</f>
        <v>23185</v>
      </c>
      <c r="D43" s="149">
        <f>D24+D28+D29+D31+D30+D32+D33+D38</f>
        <v>23185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679</v>
      </c>
      <c r="B44" s="487" t="s">
        <v>680</v>
      </c>
      <c r="C44" s="148">
        <f>C43+C21+C19+C9</f>
        <v>23921</v>
      </c>
      <c r="D44" s="148">
        <f>D43+D21+D19+D9</f>
        <v>23185</v>
      </c>
      <c r="E44" s="164">
        <f>E43+E21+E19+E9</f>
        <v>736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681</v>
      </c>
      <c r="B47" s="493"/>
      <c r="C47" s="495"/>
      <c r="D47" s="495"/>
      <c r="E47" s="495"/>
      <c r="F47" s="169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1" t="s">
        <v>462</v>
      </c>
      <c r="B48" s="482" t="s">
        <v>7</v>
      </c>
      <c r="C48" s="496" t="s">
        <v>682</v>
      </c>
      <c r="D48" s="192" t="s">
        <v>683</v>
      </c>
      <c r="E48" s="192"/>
      <c r="F48" s="192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613</v>
      </c>
      <c r="E49" s="485" t="s">
        <v>614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685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686</v>
      </c>
      <c r="B52" s="489" t="s">
        <v>687</v>
      </c>
      <c r="C52" s="148">
        <f>SUM(C53:C55)</f>
        <v>3335</v>
      </c>
      <c r="D52" s="148">
        <f>SUM(D53:D55)</f>
        <v>0</v>
      </c>
      <c r="E52" s="165">
        <f>C52-D52</f>
        <v>3335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688</v>
      </c>
      <c r="B53" s="489" t="s">
        <v>689</v>
      </c>
      <c r="C53" s="153">
        <v>3335</v>
      </c>
      <c r="D53" s="153"/>
      <c r="E53" s="165">
        <f>C53-D53</f>
        <v>3335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690</v>
      </c>
      <c r="B54" s="489" t="s">
        <v>691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675</v>
      </c>
      <c r="B55" s="489" t="s">
        <v>692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693</v>
      </c>
      <c r="B56" s="489" t="s">
        <v>694</v>
      </c>
      <c r="C56" s="148">
        <f>C57+C59</f>
        <v>119984</v>
      </c>
      <c r="D56" s="148">
        <f>D57+D59</f>
        <v>0</v>
      </c>
      <c r="E56" s="165">
        <f t="shared" si="1"/>
        <v>119984</v>
      </c>
      <c r="F56" s="148">
        <f>F57+F59</f>
        <v>143096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695</v>
      </c>
      <c r="B57" s="489" t="s">
        <v>696</v>
      </c>
      <c r="C57" s="153">
        <v>119984</v>
      </c>
      <c r="D57" s="153"/>
      <c r="E57" s="165">
        <f t="shared" si="1"/>
        <v>119984</v>
      </c>
      <c r="F57" s="153">
        <v>143096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697</v>
      </c>
      <c r="B58" s="489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699</v>
      </c>
      <c r="B59" s="489" t="s">
        <v>700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697</v>
      </c>
      <c r="B60" s="489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703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704</v>
      </c>
      <c r="B63" s="489" t="s">
        <v>705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706</v>
      </c>
      <c r="B64" s="489" t="s">
        <v>707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708</v>
      </c>
      <c r="B65" s="489" t="s">
        <v>709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710</v>
      </c>
      <c r="B66" s="486" t="s">
        <v>711</v>
      </c>
      <c r="C66" s="148">
        <f>C52+C56+C61+C62+C63+C64</f>
        <v>123319</v>
      </c>
      <c r="D66" s="148">
        <f>D52+D56+D61+D62+D63+D64</f>
        <v>0</v>
      </c>
      <c r="E66" s="165">
        <f t="shared" si="1"/>
        <v>123319</v>
      </c>
      <c r="F66" s="148">
        <f>F52+F56+F61+F62+F63+F64</f>
        <v>143096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712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713</v>
      </c>
      <c r="B68" s="499" t="s">
        <v>714</v>
      </c>
      <c r="C68" s="153">
        <v>13071</v>
      </c>
      <c r="D68" s="153"/>
      <c r="E68" s="165">
        <f t="shared" si="1"/>
        <v>13071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715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686</v>
      </c>
      <c r="B71" s="489" t="s">
        <v>716</v>
      </c>
      <c r="C71" s="150">
        <f>SUM(C72:C74)</f>
        <v>4657</v>
      </c>
      <c r="D71" s="150">
        <f>SUM(D72:D74)</f>
        <v>4657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717</v>
      </c>
      <c r="B72" s="489" t="s">
        <v>718</v>
      </c>
      <c r="C72" s="153">
        <v>1556</v>
      </c>
      <c r="D72" s="153">
        <v>1556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719</v>
      </c>
      <c r="B73" s="489" t="s">
        <v>720</v>
      </c>
      <c r="C73" s="153">
        <v>2465</v>
      </c>
      <c r="D73" s="153">
        <v>2465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721</v>
      </c>
      <c r="B74" s="489" t="s">
        <v>722</v>
      </c>
      <c r="C74" s="153">
        <v>636</v>
      </c>
      <c r="D74" s="153">
        <v>636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693</v>
      </c>
      <c r="B75" s="489" t="s">
        <v>723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724</v>
      </c>
      <c r="B76" s="489" t="s">
        <v>725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726</v>
      </c>
      <c r="B77" s="489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728</v>
      </c>
      <c r="B78" s="489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697</v>
      </c>
      <c r="B79" s="489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731</v>
      </c>
      <c r="B80" s="489" t="s">
        <v>732</v>
      </c>
      <c r="C80" s="148">
        <f>SUM(C81:C84)</f>
        <v>14804</v>
      </c>
      <c r="D80" s="148">
        <f>SUM(D81:D84)</f>
        <v>14804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733</v>
      </c>
      <c r="B81" s="489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735</v>
      </c>
      <c r="B82" s="489" t="s">
        <v>736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737</v>
      </c>
      <c r="B83" s="489" t="s">
        <v>738</v>
      </c>
      <c r="C83" s="153">
        <v>12177</v>
      </c>
      <c r="D83" s="153">
        <v>12177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739</v>
      </c>
      <c r="B84" s="489" t="s">
        <v>740</v>
      </c>
      <c r="C84" s="153">
        <v>2627</v>
      </c>
      <c r="D84" s="153">
        <v>2627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741</v>
      </c>
      <c r="B85" s="489" t="s">
        <v>742</v>
      </c>
      <c r="C85" s="149">
        <f>SUM(C86:C90)+C94</f>
        <v>43985</v>
      </c>
      <c r="D85" s="149">
        <f>SUM(D86:D90)+D94</f>
        <v>43985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743</v>
      </c>
      <c r="B86" s="489" t="s">
        <v>744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745</v>
      </c>
      <c r="B87" s="489" t="s">
        <v>746</v>
      </c>
      <c r="C87" s="153">
        <v>18233</v>
      </c>
      <c r="D87" s="153">
        <v>18233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747</v>
      </c>
      <c r="B88" s="489" t="s">
        <v>748</v>
      </c>
      <c r="C88" s="153">
        <v>24139</v>
      </c>
      <c r="D88" s="153">
        <v>24139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749</v>
      </c>
      <c r="B89" s="489" t="s">
        <v>750</v>
      </c>
      <c r="C89" s="153">
        <v>673</v>
      </c>
      <c r="D89" s="153">
        <v>673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751</v>
      </c>
      <c r="B90" s="489" t="s">
        <v>752</v>
      </c>
      <c r="C90" s="148">
        <f>SUM(C91:C93)</f>
        <v>390</v>
      </c>
      <c r="D90" s="148">
        <f>SUM(D91:D93)</f>
        <v>390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753</v>
      </c>
      <c r="B91" s="489" t="s">
        <v>754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661</v>
      </c>
      <c r="B92" s="489" t="s">
        <v>755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665</v>
      </c>
      <c r="B93" s="489" t="s">
        <v>756</v>
      </c>
      <c r="C93" s="153">
        <v>390</v>
      </c>
      <c r="D93" s="153">
        <v>390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757</v>
      </c>
      <c r="B94" s="489" t="s">
        <v>758</v>
      </c>
      <c r="C94" s="153">
        <v>550</v>
      </c>
      <c r="D94" s="153">
        <v>550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759</v>
      </c>
      <c r="B95" s="489" t="s">
        <v>760</v>
      </c>
      <c r="C95" s="153">
        <v>1599</v>
      </c>
      <c r="D95" s="153">
        <v>1599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761</v>
      </c>
      <c r="B96" s="499" t="s">
        <v>762</v>
      </c>
      <c r="C96" s="149">
        <f>C85+C80+C75+C71+C95</f>
        <v>65045</v>
      </c>
      <c r="D96" s="149">
        <f>D85+D80+D75+D71+D95</f>
        <v>65045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763</v>
      </c>
      <c r="B97" s="487" t="s">
        <v>764</v>
      </c>
      <c r="C97" s="149">
        <f>C96+C68+C66</f>
        <v>201435</v>
      </c>
      <c r="D97" s="149">
        <f>D96+D68+D66</f>
        <v>65045</v>
      </c>
      <c r="E97" s="149">
        <f>E96+E68+E66</f>
        <v>136390</v>
      </c>
      <c r="F97" s="149">
        <f>F96+F68+F66</f>
        <v>143096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765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462</v>
      </c>
      <c r="B100" s="487" t="s">
        <v>463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770</v>
      </c>
      <c r="B102" s="489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772</v>
      </c>
      <c r="B103" s="489" t="s">
        <v>773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774</v>
      </c>
      <c r="B104" s="489" t="s">
        <v>775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776</v>
      </c>
      <c r="B105" s="487" t="s">
        <v>777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778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779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9" t="s">
        <v>885</v>
      </c>
      <c r="B109" s="609"/>
      <c r="C109" s="609" t="s">
        <v>380</v>
      </c>
      <c r="D109" s="609"/>
      <c r="E109" s="609"/>
      <c r="F109" s="60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861</v>
      </c>
      <c r="E110" s="477"/>
      <c r="F110" s="479"/>
    </row>
    <row r="111" spans="1:6" ht="12">
      <c r="A111" s="477"/>
      <c r="B111" s="478"/>
      <c r="C111" s="608" t="s">
        <v>780</v>
      </c>
      <c r="D111" s="608"/>
      <c r="E111" s="608"/>
      <c r="F111" s="608"/>
    </row>
    <row r="112" spans="1:6" ht="12">
      <c r="A112" s="434"/>
      <c r="B112" s="480"/>
      <c r="C112" s="434"/>
      <c r="D112" s="434" t="s">
        <v>860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781</v>
      </c>
      <c r="F2" s="517"/>
      <c r="G2" s="517"/>
      <c r="H2" s="515"/>
      <c r="I2" s="515"/>
    </row>
    <row r="3" spans="1:9" ht="12">
      <c r="A3" s="515"/>
      <c r="B3" s="516"/>
      <c r="C3" s="518" t="s">
        <v>782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382</v>
      </c>
      <c r="B4" s="577"/>
      <c r="C4" s="618" t="str">
        <f>'справка №1-БАЛАНС'!E3</f>
        <v>" АЛБЕНА"  АД</v>
      </c>
      <c r="D4" s="607"/>
      <c r="E4" s="607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18">
        <f>'справка №1-БАЛАНС'!E5</f>
        <v>39629</v>
      </c>
      <c r="D5" s="643"/>
      <c r="E5" s="643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783</v>
      </c>
    </row>
    <row r="7" spans="1:9" s="122" customFormat="1" ht="12">
      <c r="A7" s="194" t="s">
        <v>462</v>
      </c>
      <c r="B7" s="120"/>
      <c r="C7" s="194" t="s">
        <v>784</v>
      </c>
      <c r="D7" s="195"/>
      <c r="E7" s="196"/>
      <c r="F7" s="197" t="s">
        <v>785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786</v>
      </c>
      <c r="D8" s="124" t="s">
        <v>787</v>
      </c>
      <c r="E8" s="124" t="s">
        <v>788</v>
      </c>
      <c r="F8" s="196" t="s">
        <v>789</v>
      </c>
      <c r="G8" s="198" t="s">
        <v>790</v>
      </c>
      <c r="H8" s="198"/>
      <c r="I8" s="198" t="s">
        <v>791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205">
        <v>1324104</v>
      </c>
      <c r="D12" s="141"/>
      <c r="E12" s="141"/>
      <c r="F12" s="141">
        <v>26812</v>
      </c>
      <c r="G12" s="141"/>
      <c r="H12" s="141"/>
      <c r="I12" s="541">
        <f>F12+G12-H12</f>
        <v>26812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797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800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801</v>
      </c>
      <c r="C17" s="127">
        <f aca="true" t="shared" si="1" ref="C17:H17">C12+C13+C15+C16</f>
        <v>1324104</v>
      </c>
      <c r="D17" s="127">
        <f t="shared" si="1"/>
        <v>0</v>
      </c>
      <c r="E17" s="127">
        <f t="shared" si="1"/>
        <v>0</v>
      </c>
      <c r="F17" s="127">
        <f t="shared" si="1"/>
        <v>26812</v>
      </c>
      <c r="G17" s="127">
        <f t="shared" si="1"/>
        <v>0</v>
      </c>
      <c r="H17" s="127">
        <f t="shared" si="1"/>
        <v>0</v>
      </c>
      <c r="I17" s="541">
        <f t="shared" si="0"/>
        <v>26812</v>
      </c>
    </row>
    <row r="18" spans="1:9" s="115" customFormat="1" ht="12">
      <c r="A18" s="130" t="s">
        <v>802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793</v>
      </c>
      <c r="B19" s="132" t="s">
        <v>803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816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1" t="s">
        <v>817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886</v>
      </c>
      <c r="B30" s="642"/>
      <c r="C30" s="642"/>
      <c r="D30" s="567" t="s">
        <v>380</v>
      </c>
      <c r="E30" s="641"/>
      <c r="F30" s="641"/>
      <c r="G30" s="641"/>
      <c r="H30" s="519" t="s">
        <v>780</v>
      </c>
      <c r="I30" s="641"/>
      <c r="J30" s="641"/>
    </row>
    <row r="31" spans="1:9" s="115" customFormat="1" ht="12">
      <c r="A31" s="437"/>
      <c r="B31" s="520"/>
      <c r="C31" s="437"/>
      <c r="D31" s="510"/>
      <c r="E31" s="510" t="s">
        <v>861</v>
      </c>
      <c r="F31" s="510"/>
      <c r="G31" s="510"/>
      <c r="H31" s="510"/>
      <c r="I31" s="510" t="s">
        <v>860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9"/>
  <sheetViews>
    <sheetView workbookViewId="0" topLeftCell="A1">
      <selection activeCell="A147" sqref="A147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819</v>
      </c>
      <c r="B2" s="199"/>
      <c r="C2" s="199"/>
      <c r="D2" s="199"/>
      <c r="E2" s="199"/>
      <c r="F2" s="199"/>
    </row>
    <row r="3" spans="1:6" ht="12.75" customHeight="1">
      <c r="A3" s="199" t="s">
        <v>820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18" t="str">
        <f>'справка №1-БАЛАНС'!E3</f>
        <v>" АЛБЕНА"  АД</v>
      </c>
      <c r="C5" s="606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821</v>
      </c>
      <c r="B6" s="618">
        <f>'справка №1-БАЛАНС'!E5</f>
        <v>39629</v>
      </c>
      <c r="C6" s="643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1"/>
      <c r="C7" s="645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822</v>
      </c>
      <c r="B8" s="60" t="s">
        <v>7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6"/>
      <c r="D10" s="536"/>
      <c r="E10" s="536"/>
      <c r="F10" s="536"/>
    </row>
    <row r="11" spans="1:6" ht="14.25" customHeight="1">
      <c r="A11" s="66" t="s">
        <v>828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868</v>
      </c>
      <c r="B12" s="67"/>
      <c r="C12" s="549">
        <f>1305170/1000</f>
        <v>1305.17</v>
      </c>
      <c r="D12" s="598">
        <v>67</v>
      </c>
      <c r="E12" s="549"/>
      <c r="F12" s="551">
        <f aca="true" t="shared" si="0" ref="F12:F23">C12-E12</f>
        <v>1305.17</v>
      </c>
    </row>
    <row r="13" spans="1:6" ht="12.75">
      <c r="A13" s="66" t="s">
        <v>869</v>
      </c>
      <c r="B13" s="67"/>
      <c r="C13" s="549">
        <v>2961</v>
      </c>
      <c r="D13" s="598">
        <v>94</v>
      </c>
      <c r="E13" s="549"/>
      <c r="F13" s="551">
        <f t="shared" si="0"/>
        <v>2961</v>
      </c>
    </row>
    <row r="14" spans="1:6" ht="12.75">
      <c r="A14" s="66" t="s">
        <v>870</v>
      </c>
      <c r="B14" s="67"/>
      <c r="C14" s="549">
        <f>900000/1000</f>
        <v>900</v>
      </c>
      <c r="D14" s="598">
        <v>100</v>
      </c>
      <c r="E14" s="549"/>
      <c r="F14" s="551">
        <f t="shared" si="0"/>
        <v>900</v>
      </c>
    </row>
    <row r="15" spans="1:6" ht="12.75">
      <c r="A15" s="66" t="s">
        <v>879</v>
      </c>
      <c r="B15" s="67"/>
      <c r="C15" s="549">
        <v>4300</v>
      </c>
      <c r="D15" s="598">
        <v>99.88</v>
      </c>
      <c r="E15" s="549"/>
      <c r="F15" s="551">
        <f t="shared" si="0"/>
        <v>4300</v>
      </c>
    </row>
    <row r="16" spans="1:6" ht="12.75">
      <c r="A16" s="66" t="s">
        <v>888</v>
      </c>
      <c r="B16" s="67"/>
      <c r="C16" s="549">
        <f>499078/1000</f>
        <v>499.078</v>
      </c>
      <c r="D16" s="598">
        <v>100</v>
      </c>
      <c r="E16" s="549"/>
      <c r="F16" s="551">
        <f t="shared" si="0"/>
        <v>499.078</v>
      </c>
    </row>
    <row r="17" spans="1:6" ht="12.75">
      <c r="A17" s="66" t="s">
        <v>889</v>
      </c>
      <c r="B17" s="67"/>
      <c r="C17" s="549">
        <f>198000/1000</f>
        <v>198</v>
      </c>
      <c r="D17" s="598">
        <v>99</v>
      </c>
      <c r="E17" s="549"/>
      <c r="F17" s="551">
        <f t="shared" si="0"/>
        <v>198</v>
      </c>
    </row>
    <row r="18" spans="1:6" ht="12.75">
      <c r="A18" s="66" t="s">
        <v>890</v>
      </c>
      <c r="B18" s="67"/>
      <c r="C18" s="549">
        <f>5000/1000</f>
        <v>5</v>
      </c>
      <c r="D18" s="598">
        <v>100</v>
      </c>
      <c r="E18" s="549"/>
      <c r="F18" s="551">
        <f t="shared" si="0"/>
        <v>5</v>
      </c>
    </row>
    <row r="19" spans="1:6" ht="12.75">
      <c r="A19" s="66" t="s">
        <v>891</v>
      </c>
      <c r="B19" s="67"/>
      <c r="C19" s="549">
        <v>4137</v>
      </c>
      <c r="D19" s="598">
        <v>60</v>
      </c>
      <c r="E19" s="549"/>
      <c r="F19" s="551">
        <f t="shared" si="0"/>
        <v>4137</v>
      </c>
    </row>
    <row r="20" spans="1:6" ht="12.75">
      <c r="A20" s="66" t="s">
        <v>892</v>
      </c>
      <c r="B20" s="67"/>
      <c r="C20" s="549">
        <v>1032</v>
      </c>
      <c r="D20" s="598">
        <v>100</v>
      </c>
      <c r="E20" s="549"/>
      <c r="F20" s="551">
        <f t="shared" si="0"/>
        <v>1032</v>
      </c>
    </row>
    <row r="21" spans="1:6" ht="12.75">
      <c r="A21" s="66" t="s">
        <v>893</v>
      </c>
      <c r="B21" s="70"/>
      <c r="C21" s="549">
        <v>6587</v>
      </c>
      <c r="D21" s="598">
        <v>47.83</v>
      </c>
      <c r="E21" s="599">
        <v>6587</v>
      </c>
      <c r="F21" s="600">
        <f>(C21-E21)</f>
        <v>0</v>
      </c>
    </row>
    <row r="22" spans="1:6" ht="12" customHeight="1">
      <c r="A22" s="66" t="s">
        <v>894</v>
      </c>
      <c r="B22" s="70"/>
      <c r="C22" s="549">
        <v>1064</v>
      </c>
      <c r="D22" s="598">
        <v>28.95</v>
      </c>
      <c r="E22" s="601"/>
      <c r="F22" s="600">
        <f>(C22-E22)</f>
        <v>1064</v>
      </c>
    </row>
    <row r="23" spans="1:6" ht="12.75">
      <c r="A23" s="66"/>
      <c r="B23" s="67"/>
      <c r="C23" s="549"/>
      <c r="D23" s="549"/>
      <c r="E23" s="549"/>
      <c r="F23" s="551">
        <f t="shared" si="0"/>
        <v>0</v>
      </c>
    </row>
    <row r="24" spans="1:16" ht="11.25" customHeight="1">
      <c r="A24" s="68" t="s">
        <v>563</v>
      </c>
      <c r="B24" s="69" t="s">
        <v>829</v>
      </c>
      <c r="C24" s="536">
        <f>SUM(C11:C23)</f>
        <v>22988.248</v>
      </c>
      <c r="D24" s="536"/>
      <c r="E24" s="647">
        <f>SUM(E11:E23)</f>
        <v>6587</v>
      </c>
      <c r="F24" s="550">
        <f>SUM(F11:F23)</f>
        <v>16401.248</v>
      </c>
      <c r="G24" s="526"/>
      <c r="H24" s="526"/>
      <c r="I24" s="526"/>
      <c r="J24" s="526"/>
      <c r="K24" s="526"/>
      <c r="L24" s="526"/>
      <c r="M24" s="526"/>
      <c r="N24" s="526"/>
      <c r="O24" s="526"/>
      <c r="P24" s="526"/>
    </row>
    <row r="25" spans="1:6" ht="16.5" customHeight="1">
      <c r="A25" s="66" t="s">
        <v>830</v>
      </c>
      <c r="B25" s="70"/>
      <c r="C25" s="536"/>
      <c r="D25" s="536"/>
      <c r="E25" s="536"/>
      <c r="F25" s="550"/>
    </row>
    <row r="26" spans="1:6" ht="12.75">
      <c r="A26" s="66" t="s">
        <v>871</v>
      </c>
      <c r="B26" s="70"/>
      <c r="C26" s="549">
        <v>24</v>
      </c>
      <c r="D26" s="598">
        <v>49</v>
      </c>
      <c r="E26" s="601"/>
      <c r="F26" s="600">
        <f>C26-E26</f>
        <v>24</v>
      </c>
    </row>
    <row r="27" spans="1:6" ht="12.75">
      <c r="A27" s="66" t="s">
        <v>551</v>
      </c>
      <c r="B27" s="70"/>
      <c r="C27" s="549"/>
      <c r="D27" s="549"/>
      <c r="E27" s="549"/>
      <c r="F27" s="551">
        <f aca="true" t="shared" si="1" ref="F27:F38">C27-E27</f>
        <v>0</v>
      </c>
    </row>
    <row r="28" spans="1:6" ht="12.75">
      <c r="A28" s="66">
        <v>5</v>
      </c>
      <c r="B28" s="67"/>
      <c r="C28" s="549"/>
      <c r="D28" s="549"/>
      <c r="E28" s="549"/>
      <c r="F28" s="551">
        <f t="shared" si="1"/>
        <v>0</v>
      </c>
    </row>
    <row r="29" spans="1:6" ht="12.75">
      <c r="A29" s="66">
        <v>6</v>
      </c>
      <c r="B29" s="67"/>
      <c r="C29" s="549"/>
      <c r="D29" s="549"/>
      <c r="E29" s="549"/>
      <c r="F29" s="551">
        <f t="shared" si="1"/>
        <v>0</v>
      </c>
    </row>
    <row r="30" spans="1:6" ht="12.75">
      <c r="A30" s="66">
        <v>7</v>
      </c>
      <c r="B30" s="67"/>
      <c r="C30" s="549"/>
      <c r="D30" s="549"/>
      <c r="E30" s="549"/>
      <c r="F30" s="551">
        <f t="shared" si="1"/>
        <v>0</v>
      </c>
    </row>
    <row r="31" spans="1:6" ht="12.75">
      <c r="A31" s="66">
        <v>8</v>
      </c>
      <c r="B31" s="67"/>
      <c r="C31" s="549"/>
      <c r="D31" s="549"/>
      <c r="E31" s="549"/>
      <c r="F31" s="551">
        <f t="shared" si="1"/>
        <v>0</v>
      </c>
    </row>
    <row r="32" spans="1:6" ht="12.75">
      <c r="A32" s="66">
        <v>9</v>
      </c>
      <c r="B32" s="67"/>
      <c r="C32" s="549"/>
      <c r="D32" s="549"/>
      <c r="E32" s="549"/>
      <c r="F32" s="551">
        <f t="shared" si="1"/>
        <v>0</v>
      </c>
    </row>
    <row r="33" spans="1:6" ht="12.75">
      <c r="A33" s="66">
        <v>10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11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12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13</v>
      </c>
      <c r="B36" s="67"/>
      <c r="C36" s="549"/>
      <c r="D36" s="549"/>
      <c r="E36" s="549"/>
      <c r="F36" s="551">
        <f t="shared" si="1"/>
        <v>0</v>
      </c>
    </row>
    <row r="37" spans="1:6" ht="12" customHeight="1">
      <c r="A37" s="66">
        <v>14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15</v>
      </c>
      <c r="B38" s="67"/>
      <c r="C38" s="549"/>
      <c r="D38" s="549"/>
      <c r="E38" s="549"/>
      <c r="F38" s="551">
        <f t="shared" si="1"/>
        <v>0</v>
      </c>
    </row>
    <row r="39" spans="1:16" ht="15" customHeight="1">
      <c r="A39" s="68" t="s">
        <v>580</v>
      </c>
      <c r="B39" s="69" t="s">
        <v>831</v>
      </c>
      <c r="C39" s="536">
        <f>SUM(C21:C38)</f>
        <v>30663.248</v>
      </c>
      <c r="D39" s="536"/>
      <c r="E39" s="536">
        <f>SUM(E21:E38)</f>
        <v>13174</v>
      </c>
      <c r="F39" s="550">
        <f>SUM(F21:F38)</f>
        <v>17489.248</v>
      </c>
      <c r="G39" s="526"/>
      <c r="H39" s="526"/>
      <c r="I39" s="526"/>
      <c r="J39" s="526"/>
      <c r="K39" s="526"/>
      <c r="L39" s="526"/>
      <c r="M39" s="526"/>
      <c r="N39" s="526"/>
      <c r="O39" s="526"/>
      <c r="P39" s="526"/>
    </row>
    <row r="40" spans="1:6" ht="12.75" customHeight="1">
      <c r="A40" s="66" t="s">
        <v>832</v>
      </c>
      <c r="B40" s="70"/>
      <c r="C40" s="536"/>
      <c r="D40" s="536"/>
      <c r="E40" s="536"/>
      <c r="F40" s="550"/>
    </row>
    <row r="41" spans="1:6" ht="12.75">
      <c r="A41" s="66" t="s">
        <v>872</v>
      </c>
      <c r="B41" s="70"/>
      <c r="C41" s="549">
        <f>10000/1000</f>
        <v>10</v>
      </c>
      <c r="D41" s="549"/>
      <c r="E41" s="549"/>
      <c r="F41" s="551">
        <f>C41-E41</f>
        <v>10</v>
      </c>
    </row>
    <row r="42" spans="1:6" ht="12.75">
      <c r="A42" s="66" t="s">
        <v>873</v>
      </c>
      <c r="B42" s="70"/>
      <c r="C42" s="549">
        <v>0</v>
      </c>
      <c r="D42" s="549"/>
      <c r="E42" s="549"/>
      <c r="F42" s="551">
        <f aca="true" t="shared" si="2" ref="F42:F55">C42-E42</f>
        <v>0</v>
      </c>
    </row>
    <row r="43" spans="1:6" ht="12.75">
      <c r="A43" s="66" t="s">
        <v>874</v>
      </c>
      <c r="B43" s="70"/>
      <c r="C43" s="549">
        <f>4200/1000</f>
        <v>4.2</v>
      </c>
      <c r="D43" s="549"/>
      <c r="E43" s="549"/>
      <c r="F43" s="551">
        <f t="shared" si="2"/>
        <v>4.2</v>
      </c>
    </row>
    <row r="44" spans="1:6" ht="12.75">
      <c r="A44" s="66" t="s">
        <v>875</v>
      </c>
      <c r="B44" s="70"/>
      <c r="C44" s="549">
        <f>1740/1000</f>
        <v>1.74</v>
      </c>
      <c r="D44" s="549"/>
      <c r="E44" s="549"/>
      <c r="F44" s="551">
        <f t="shared" si="2"/>
        <v>1.74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70"/>
      <c r="C46" s="549"/>
      <c r="D46" s="602"/>
      <c r="E46" s="549"/>
      <c r="F46" s="551">
        <f t="shared" si="2"/>
        <v>0</v>
      </c>
    </row>
    <row r="47" spans="1:6" ht="12.75">
      <c r="A47" s="66">
        <v>7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8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9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10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11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12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13</v>
      </c>
      <c r="B53" s="67"/>
      <c r="C53" s="549"/>
      <c r="D53" s="549"/>
      <c r="E53" s="549"/>
      <c r="F53" s="551">
        <f t="shared" si="2"/>
        <v>0</v>
      </c>
    </row>
    <row r="54" spans="1:6" ht="12" customHeight="1">
      <c r="A54" s="66">
        <v>14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15</v>
      </c>
      <c r="B55" s="67"/>
      <c r="C55" s="549"/>
      <c r="D55" s="549"/>
      <c r="E55" s="549"/>
      <c r="F55" s="551">
        <f t="shared" si="2"/>
        <v>0</v>
      </c>
    </row>
    <row r="56" spans="1:16" ht="12" customHeight="1">
      <c r="A56" s="68" t="s">
        <v>599</v>
      </c>
      <c r="B56" s="69" t="s">
        <v>833</v>
      </c>
      <c r="C56" s="536">
        <f>SUM(C41:C55)</f>
        <v>15.94</v>
      </c>
      <c r="D56" s="536"/>
      <c r="E56" s="536">
        <f>SUM(E41:E55)</f>
        <v>0</v>
      </c>
      <c r="F56" s="550">
        <f>SUM(F41:F55)</f>
        <v>15.94</v>
      </c>
      <c r="G56" s="526"/>
      <c r="H56" s="526"/>
      <c r="I56" s="526"/>
      <c r="J56" s="526"/>
      <c r="K56" s="526"/>
      <c r="L56" s="526"/>
      <c r="M56" s="526"/>
      <c r="N56" s="526"/>
      <c r="O56" s="526"/>
      <c r="P56" s="526"/>
    </row>
    <row r="57" spans="1:6" ht="18.75" customHeight="1">
      <c r="A57" s="66" t="s">
        <v>834</v>
      </c>
      <c r="B57" s="70"/>
      <c r="C57" s="536"/>
      <c r="D57" s="536"/>
      <c r="E57" s="536"/>
      <c r="F57" s="550"/>
    </row>
    <row r="58" spans="1:6" ht="12.75">
      <c r="A58" s="66"/>
      <c r="B58" s="67"/>
      <c r="C58" s="549"/>
      <c r="D58" s="598"/>
      <c r="E58" s="549"/>
      <c r="F58" s="551">
        <f>C58-E58</f>
        <v>0</v>
      </c>
    </row>
    <row r="59" spans="1:6" ht="12.75">
      <c r="A59" s="66" t="s">
        <v>545</v>
      </c>
      <c r="B59" s="70"/>
      <c r="C59" s="549"/>
      <c r="D59" s="549"/>
      <c r="E59" s="549"/>
      <c r="F59" s="551">
        <f aca="true" t="shared" si="3" ref="F59:F72">C59-E59</f>
        <v>0</v>
      </c>
    </row>
    <row r="60" spans="1:6" ht="12.75">
      <c r="A60" s="66" t="s">
        <v>548</v>
      </c>
      <c r="B60" s="70"/>
      <c r="C60" s="549"/>
      <c r="D60" s="549"/>
      <c r="E60" s="549"/>
      <c r="F60" s="551">
        <f t="shared" si="3"/>
        <v>0</v>
      </c>
    </row>
    <row r="61" spans="1:6" ht="12.75">
      <c r="A61" s="66" t="s">
        <v>551</v>
      </c>
      <c r="B61" s="70"/>
      <c r="C61" s="549"/>
      <c r="D61" s="549"/>
      <c r="E61" s="549"/>
      <c r="F61" s="551">
        <f t="shared" si="3"/>
        <v>0</v>
      </c>
    </row>
    <row r="62" spans="1:6" ht="12.75">
      <c r="A62" s="66">
        <v>5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6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7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8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9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10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11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12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13</v>
      </c>
      <c r="B70" s="67"/>
      <c r="C70" s="549"/>
      <c r="D70" s="549"/>
      <c r="E70" s="549"/>
      <c r="F70" s="551">
        <f t="shared" si="3"/>
        <v>0</v>
      </c>
    </row>
    <row r="71" spans="1:6" ht="12" customHeight="1">
      <c r="A71" s="66">
        <v>14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15</v>
      </c>
      <c r="B72" s="67"/>
      <c r="C72" s="549"/>
      <c r="D72" s="549"/>
      <c r="E72" s="549"/>
      <c r="F72" s="551">
        <f t="shared" si="3"/>
        <v>0</v>
      </c>
    </row>
    <row r="73" spans="1:16" ht="14.25" customHeight="1">
      <c r="A73" s="68" t="s">
        <v>835</v>
      </c>
      <c r="B73" s="69" t="s">
        <v>836</v>
      </c>
      <c r="C73" s="536">
        <f>SUM(C58:C72)</f>
        <v>0</v>
      </c>
      <c r="D73" s="536"/>
      <c r="E73" s="536">
        <f>SUM(E58:E72)</f>
        <v>0</v>
      </c>
      <c r="F73" s="550">
        <f>SUM(F58:F72)</f>
        <v>0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16" ht="20.25" customHeight="1">
      <c r="A74" s="71" t="s">
        <v>837</v>
      </c>
      <c r="B74" s="69" t="s">
        <v>838</v>
      </c>
      <c r="C74" s="536">
        <f>C73+C56+C39+C24</f>
        <v>53667.436</v>
      </c>
      <c r="D74" s="536"/>
      <c r="E74" s="536">
        <f>E73+E56+E39+E24</f>
        <v>19761</v>
      </c>
      <c r="F74" s="550">
        <f>F73+F56+F39+F24</f>
        <v>33906.436</v>
      </c>
      <c r="G74" s="526"/>
      <c r="H74" s="526"/>
      <c r="I74" s="526"/>
      <c r="J74" s="526"/>
      <c r="K74" s="526"/>
      <c r="L74" s="526"/>
      <c r="M74" s="526"/>
      <c r="N74" s="526"/>
      <c r="O74" s="526"/>
      <c r="P74" s="526"/>
    </row>
    <row r="75" spans="1:6" ht="15" customHeight="1">
      <c r="A75" s="64" t="s">
        <v>839</v>
      </c>
      <c r="B75" s="69"/>
      <c r="C75" s="536"/>
      <c r="D75" s="536"/>
      <c r="E75" s="536"/>
      <c r="F75" s="550"/>
    </row>
    <row r="76" spans="1:6" ht="14.25" customHeight="1">
      <c r="A76" s="66" t="s">
        <v>828</v>
      </c>
      <c r="B76" s="70"/>
      <c r="C76" s="536"/>
      <c r="D76" s="536"/>
      <c r="E76" s="536"/>
      <c r="F76" s="550"/>
    </row>
    <row r="77" spans="1:6" ht="12.75">
      <c r="A77" s="66" t="s">
        <v>876</v>
      </c>
      <c r="B77" s="67"/>
      <c r="C77" s="549">
        <f>3771094/1000</f>
        <v>3771.094</v>
      </c>
      <c r="D77" s="598">
        <v>84.38</v>
      </c>
      <c r="E77" s="549"/>
      <c r="F77" s="551">
        <f>C77-E77</f>
        <v>3771.094</v>
      </c>
    </row>
    <row r="78" spans="1:6" ht="12.75">
      <c r="A78" s="66" t="s">
        <v>887</v>
      </c>
      <c r="B78" s="70"/>
      <c r="C78" s="549">
        <v>13</v>
      </c>
      <c r="D78" s="599">
        <v>100</v>
      </c>
      <c r="E78" s="549"/>
      <c r="F78" s="551">
        <f aca="true" t="shared" si="4" ref="F78:F91">C78-E78</f>
        <v>13</v>
      </c>
    </row>
    <row r="79" spans="1:6" ht="12.75">
      <c r="A79" s="66" t="s">
        <v>548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 t="s">
        <v>551</v>
      </c>
      <c r="B80" s="70"/>
      <c r="C80" s="549"/>
      <c r="D80" s="549"/>
      <c r="E80" s="549"/>
      <c r="F80" s="551">
        <f t="shared" si="4"/>
        <v>0</v>
      </c>
    </row>
    <row r="81" spans="1:6" ht="12.75">
      <c r="A81" s="66">
        <v>5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6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7</v>
      </c>
      <c r="B83" s="67"/>
      <c r="C83" s="549"/>
      <c r="D83" s="549"/>
      <c r="E83" s="549"/>
      <c r="F83" s="551">
        <f t="shared" si="4"/>
        <v>0</v>
      </c>
    </row>
    <row r="84" spans="1:6" ht="12.75">
      <c r="A84" s="66">
        <v>8</v>
      </c>
      <c r="B84" s="67"/>
      <c r="C84" s="549"/>
      <c r="D84" s="549"/>
      <c r="E84" s="549"/>
      <c r="F84" s="551">
        <f t="shared" si="4"/>
        <v>0</v>
      </c>
    </row>
    <row r="85" spans="1:6" ht="12" customHeight="1">
      <c r="A85" s="66">
        <v>9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10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11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12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13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14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15</v>
      </c>
      <c r="B91" s="67"/>
      <c r="C91" s="549"/>
      <c r="D91" s="549"/>
      <c r="E91" s="549"/>
      <c r="F91" s="551">
        <f t="shared" si="4"/>
        <v>0</v>
      </c>
    </row>
    <row r="92" spans="1:16" ht="15" customHeight="1">
      <c r="A92" s="68" t="s">
        <v>563</v>
      </c>
      <c r="B92" s="69" t="s">
        <v>840</v>
      </c>
      <c r="C92" s="536">
        <f>SUM(C77:C91)</f>
        <v>3784.094</v>
      </c>
      <c r="D92" s="536"/>
      <c r="E92" s="536">
        <f>SUM(E77:E91)</f>
        <v>0</v>
      </c>
      <c r="F92" s="550">
        <f>SUM(F77:F91)</f>
        <v>3784.094</v>
      </c>
      <c r="G92" s="526"/>
      <c r="H92" s="526"/>
      <c r="I92" s="526"/>
      <c r="J92" s="526"/>
      <c r="K92" s="526"/>
      <c r="L92" s="526"/>
      <c r="M92" s="526"/>
      <c r="N92" s="526"/>
      <c r="O92" s="526"/>
      <c r="P92" s="526"/>
    </row>
    <row r="93" spans="1:6" ht="15.75" customHeight="1">
      <c r="A93" s="66" t="s">
        <v>830</v>
      </c>
      <c r="B93" s="70"/>
      <c r="C93" s="536"/>
      <c r="D93" s="536"/>
      <c r="E93" s="536"/>
      <c r="F93" s="550"/>
    </row>
    <row r="94" spans="1:6" ht="12.75">
      <c r="A94" s="66" t="s">
        <v>542</v>
      </c>
      <c r="B94" s="70"/>
      <c r="C94" s="549"/>
      <c r="D94" s="549"/>
      <c r="E94" s="549"/>
      <c r="F94" s="551">
        <f>C94-E94</f>
        <v>0</v>
      </c>
    </row>
    <row r="95" spans="1:6" ht="12.75">
      <c r="A95" s="66" t="s">
        <v>545</v>
      </c>
      <c r="B95" s="70"/>
      <c r="C95" s="549"/>
      <c r="D95" s="549"/>
      <c r="E95" s="549"/>
      <c r="F95" s="551">
        <f aca="true" t="shared" si="5" ref="F95:F108">C95-E95</f>
        <v>0</v>
      </c>
    </row>
    <row r="96" spans="1:6" ht="12.75">
      <c r="A96" s="66" t="s">
        <v>548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 t="s">
        <v>551</v>
      </c>
      <c r="B97" s="70"/>
      <c r="C97" s="549"/>
      <c r="D97" s="549"/>
      <c r="E97" s="549"/>
      <c r="F97" s="551">
        <f t="shared" si="5"/>
        <v>0</v>
      </c>
    </row>
    <row r="98" spans="1:6" ht="12.75">
      <c r="A98" s="66">
        <v>5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6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7</v>
      </c>
      <c r="B100" s="67"/>
      <c r="C100" s="549"/>
      <c r="D100" s="549"/>
      <c r="E100" s="549"/>
      <c r="F100" s="551">
        <f t="shared" si="5"/>
        <v>0</v>
      </c>
    </row>
    <row r="101" spans="1:6" ht="12.75">
      <c r="A101" s="66">
        <v>8</v>
      </c>
      <c r="B101" s="67"/>
      <c r="C101" s="549"/>
      <c r="D101" s="549"/>
      <c r="E101" s="549"/>
      <c r="F101" s="551">
        <f t="shared" si="5"/>
        <v>0</v>
      </c>
    </row>
    <row r="102" spans="1:6" ht="12" customHeight="1">
      <c r="A102" s="66">
        <v>9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10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11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12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13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14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15</v>
      </c>
      <c r="B108" s="67"/>
      <c r="C108" s="549"/>
      <c r="D108" s="549"/>
      <c r="E108" s="549"/>
      <c r="F108" s="551">
        <f t="shared" si="5"/>
        <v>0</v>
      </c>
    </row>
    <row r="109" spans="1:16" ht="11.25" customHeight="1">
      <c r="A109" s="68" t="s">
        <v>580</v>
      </c>
      <c r="B109" s="69" t="s">
        <v>841</v>
      </c>
      <c r="C109" s="536">
        <f>SUM(C94:C108)</f>
        <v>0</v>
      </c>
      <c r="D109" s="536"/>
      <c r="E109" s="536">
        <f>SUM(E94:E108)</f>
        <v>0</v>
      </c>
      <c r="F109" s="550">
        <f>SUM(F94:F108)</f>
        <v>0</v>
      </c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</row>
    <row r="110" spans="1:6" ht="15" customHeight="1">
      <c r="A110" s="66" t="s">
        <v>832</v>
      </c>
      <c r="B110" s="70"/>
      <c r="C110" s="536"/>
      <c r="D110" s="536"/>
      <c r="E110" s="536"/>
      <c r="F110" s="550"/>
    </row>
    <row r="111" spans="1:6" ht="12.75">
      <c r="A111" s="66" t="s">
        <v>542</v>
      </c>
      <c r="B111" s="70"/>
      <c r="C111" s="549"/>
      <c r="D111" s="549"/>
      <c r="E111" s="549"/>
      <c r="F111" s="551">
        <f>C111-E111</f>
        <v>0</v>
      </c>
    </row>
    <row r="112" spans="1:6" ht="12.75">
      <c r="A112" s="66" t="s">
        <v>545</v>
      </c>
      <c r="B112" s="70"/>
      <c r="C112" s="549"/>
      <c r="D112" s="549"/>
      <c r="E112" s="549"/>
      <c r="F112" s="551">
        <f aca="true" t="shared" si="6" ref="F112:F125">C112-E112</f>
        <v>0</v>
      </c>
    </row>
    <row r="113" spans="1:6" ht="12.75">
      <c r="A113" s="66" t="s">
        <v>548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 t="s">
        <v>551</v>
      </c>
      <c r="B114" s="70"/>
      <c r="C114" s="549"/>
      <c r="D114" s="549"/>
      <c r="E114" s="549"/>
      <c r="F114" s="551">
        <f t="shared" si="6"/>
        <v>0</v>
      </c>
    </row>
    <row r="115" spans="1:6" ht="12.75">
      <c r="A115" s="66">
        <v>5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6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7</v>
      </c>
      <c r="B117" s="67"/>
      <c r="C117" s="549"/>
      <c r="D117" s="549"/>
      <c r="E117" s="549"/>
      <c r="F117" s="551">
        <f t="shared" si="6"/>
        <v>0</v>
      </c>
    </row>
    <row r="118" spans="1:6" ht="12.75">
      <c r="A118" s="66">
        <v>8</v>
      </c>
      <c r="B118" s="67"/>
      <c r="C118" s="549"/>
      <c r="D118" s="549"/>
      <c r="E118" s="549"/>
      <c r="F118" s="551">
        <f t="shared" si="6"/>
        <v>0</v>
      </c>
    </row>
    <row r="119" spans="1:6" ht="12" customHeight="1">
      <c r="A119" s="66">
        <v>9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10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11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12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13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14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15</v>
      </c>
      <c r="B125" s="67"/>
      <c r="C125" s="549"/>
      <c r="D125" s="549"/>
      <c r="E125" s="549"/>
      <c r="F125" s="551">
        <f t="shared" si="6"/>
        <v>0</v>
      </c>
    </row>
    <row r="126" spans="1:16" ht="15.75" customHeight="1">
      <c r="A126" s="68" t="s">
        <v>599</v>
      </c>
      <c r="B126" s="69" t="s">
        <v>842</v>
      </c>
      <c r="C126" s="536">
        <f>SUM(C111:C125)</f>
        <v>0</v>
      </c>
      <c r="D126" s="536"/>
      <c r="E126" s="536">
        <f>SUM(E111:E125)</f>
        <v>0</v>
      </c>
      <c r="F126" s="550">
        <f>SUM(F111:F125)</f>
        <v>0</v>
      </c>
      <c r="G126" s="526"/>
      <c r="H126" s="526"/>
      <c r="I126" s="526"/>
      <c r="J126" s="526"/>
      <c r="K126" s="526"/>
      <c r="L126" s="526"/>
      <c r="M126" s="526"/>
      <c r="N126" s="526"/>
      <c r="O126" s="526"/>
      <c r="P126" s="526"/>
    </row>
    <row r="127" spans="1:6" ht="12.75" customHeight="1">
      <c r="A127" s="66" t="s">
        <v>834</v>
      </c>
      <c r="B127" s="70"/>
      <c r="C127" s="536"/>
      <c r="D127" s="536"/>
      <c r="E127" s="536"/>
      <c r="F127" s="550"/>
    </row>
    <row r="128" spans="1:6" ht="12.75">
      <c r="A128" s="66" t="s">
        <v>542</v>
      </c>
      <c r="B128" s="70"/>
      <c r="C128" s="549"/>
      <c r="D128" s="549"/>
      <c r="E128" s="549"/>
      <c r="F128" s="551">
        <f>C128-E128</f>
        <v>0</v>
      </c>
    </row>
    <row r="129" spans="1:6" ht="12.75">
      <c r="A129" s="66" t="s">
        <v>545</v>
      </c>
      <c r="B129" s="70"/>
      <c r="C129" s="549"/>
      <c r="D129" s="549"/>
      <c r="E129" s="549"/>
      <c r="F129" s="551">
        <f aca="true" t="shared" si="7" ref="F129:F142">C129-E129</f>
        <v>0</v>
      </c>
    </row>
    <row r="130" spans="1:6" ht="12.75">
      <c r="A130" s="66" t="s">
        <v>548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 t="s">
        <v>551</v>
      </c>
      <c r="B131" s="70"/>
      <c r="C131" s="549"/>
      <c r="D131" s="549"/>
      <c r="E131" s="549"/>
      <c r="F131" s="551">
        <f t="shared" si="7"/>
        <v>0</v>
      </c>
    </row>
    <row r="132" spans="1:6" ht="12.75">
      <c r="A132" s="66">
        <v>5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6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7</v>
      </c>
      <c r="B134" s="67"/>
      <c r="C134" s="549"/>
      <c r="D134" s="549"/>
      <c r="E134" s="549"/>
      <c r="F134" s="551">
        <f t="shared" si="7"/>
        <v>0</v>
      </c>
    </row>
    <row r="135" spans="1:6" ht="12.75">
      <c r="A135" s="66">
        <v>8</v>
      </c>
      <c r="B135" s="67"/>
      <c r="C135" s="549"/>
      <c r="D135" s="549"/>
      <c r="E135" s="549"/>
      <c r="F135" s="551">
        <f t="shared" si="7"/>
        <v>0</v>
      </c>
    </row>
    <row r="136" spans="1:6" ht="12" customHeight="1">
      <c r="A136" s="66">
        <v>9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10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11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12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13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14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15</v>
      </c>
      <c r="B142" s="67"/>
      <c r="C142" s="549"/>
      <c r="D142" s="549"/>
      <c r="E142" s="549"/>
      <c r="F142" s="551">
        <f t="shared" si="7"/>
        <v>0</v>
      </c>
    </row>
    <row r="143" spans="1:16" ht="17.25" customHeight="1">
      <c r="A143" s="68" t="s">
        <v>835</v>
      </c>
      <c r="B143" s="69" t="s">
        <v>843</v>
      </c>
      <c r="C143" s="536">
        <f>SUM(C128:C142)</f>
        <v>0</v>
      </c>
      <c r="D143" s="536"/>
      <c r="E143" s="536">
        <f>SUM(E128:E142)</f>
        <v>0</v>
      </c>
      <c r="F143" s="550">
        <f>SUM(F128:F142)</f>
        <v>0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16" ht="19.5" customHeight="1">
      <c r="A144" s="71" t="s">
        <v>844</v>
      </c>
      <c r="B144" s="69" t="s">
        <v>845</v>
      </c>
      <c r="C144" s="536">
        <f>C143+C126+C109+C92</f>
        <v>3784.094</v>
      </c>
      <c r="D144" s="536"/>
      <c r="E144" s="536">
        <f>E143+E126+E109+E92</f>
        <v>0</v>
      </c>
      <c r="F144" s="550">
        <f>F143+F126+F109+F92</f>
        <v>3784.094</v>
      </c>
      <c r="G144" s="526"/>
      <c r="H144" s="526"/>
      <c r="I144" s="526"/>
      <c r="J144" s="526"/>
      <c r="K144" s="526"/>
      <c r="L144" s="526"/>
      <c r="M144" s="526"/>
      <c r="N144" s="526"/>
      <c r="O144" s="526"/>
      <c r="P144" s="526"/>
    </row>
    <row r="145" spans="1:6" ht="19.5" customHeight="1">
      <c r="A145" s="72"/>
      <c r="B145" s="73"/>
      <c r="C145" s="74"/>
      <c r="D145" s="74"/>
      <c r="E145" s="74"/>
      <c r="F145" s="74"/>
    </row>
    <row r="146" spans="1:6" ht="12.75">
      <c r="A146" s="559" t="s">
        <v>886</v>
      </c>
      <c r="B146" s="560"/>
      <c r="C146" s="644" t="s">
        <v>846</v>
      </c>
      <c r="D146" s="644"/>
      <c r="E146" s="644"/>
      <c r="F146" s="644"/>
    </row>
    <row r="147" spans="1:6" ht="12.75">
      <c r="A147" s="75"/>
      <c r="B147" s="76"/>
      <c r="C147" s="75" t="s">
        <v>877</v>
      </c>
      <c r="D147" s="75"/>
      <c r="E147" s="75"/>
      <c r="F147" s="75"/>
    </row>
    <row r="148" spans="1:6" ht="12.75">
      <c r="A148" s="75"/>
      <c r="B148" s="76"/>
      <c r="C148" s="644" t="s">
        <v>853</v>
      </c>
      <c r="D148" s="644"/>
      <c r="E148" s="644"/>
      <c r="F148" s="644"/>
    </row>
    <row r="149" spans="3:5" ht="12.75">
      <c r="C149" s="75" t="s">
        <v>878</v>
      </c>
      <c r="E149" s="75"/>
    </row>
  </sheetData>
  <sheetProtection/>
  <mergeCells count="5">
    <mergeCell ref="C148:F148"/>
    <mergeCell ref="C146:F146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41:F55 C111:F125 C94:F108 C58:F72 C26:F38 C77:F91 C11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2008-07-25T14:59:20Z</cp:lastPrinted>
  <dcterms:created xsi:type="dcterms:W3CDTF">2000-06-29T12:02:40Z</dcterms:created>
  <dcterms:modified xsi:type="dcterms:W3CDTF">2008-07-29T07:51:17Z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