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52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<sst xmlns="http://schemas.openxmlformats.org/spreadsheetml/2006/main" count="4318" uniqueCount="999">
  <si>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</si>
  <si>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</si>
  <si>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</si>
  <si>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</si>
  <si>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</si>
  <si>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</si>
  <si>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</si>
  <si>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</si>
  <si>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</si>
  <si>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</si>
  <si>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</si>
  <si>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</si>
  <si>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</si>
  <si>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</si>
  <si>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</si>
  <si>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</si>
  <si>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</si>
  <si>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</si>
  <si>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</si>
  <si>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</si>
  <si>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</si>
  <si>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</si>
  <si>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</si>
  <si>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</si>
  <si>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</si>
  <si>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</si>
  <si>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</si>
  <si>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</si>
  <si>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</si>
  <si>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</si>
  <si>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</si>
  <si>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</si>
  <si>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</si>
  <si>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</si>
  <si>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</si>
  <si>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</si>
  <si>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</si>
  <si>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</si>
  <si>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</si>
  <si>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</si>
  <si>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</si>
  <si>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</si>
  <si>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</si>
  <si>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</si>
  <si>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</si>
  <si>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</si>
  <si>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</si>
  <si>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</si>
  <si>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</si>
  <si>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</si>
  <si>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</si>
  <si>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</si>
  <si>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</si>
  <si>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</si>
  <si>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</si>
  <si>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</si>
  <si>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</si>
  <si>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</si>
  <si>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</si>
  <si>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</si>
  <si>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</si>
  <si>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</si>
  <si>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</si>
  <si>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</si>
  <si>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</si>
  <si>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</si>
  <si>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</si>
  <si>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</si>
  <si>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</si>
  <si>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</si>
  <si>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</si>
  <si>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</si>
  <si>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</si>
  <si>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</si>
  <si>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</si>
  <si>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</si>
  <si>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</si>
  <si>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</si>
  <si>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</si>
  <si>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</si>
  <si>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</si>
  <si>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</si>
  <si>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</si>
  <si>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</si>
  <si>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</si>
  <si>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</si>
  <si>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</si>
  <si>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</si>
  <si>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</si>
  <si>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</si>
  <si>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</si>
  <si>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</si>
  <si>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</si>
  <si>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</si>
  <si>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</si>
  <si>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</si>
  <si>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</si>
  <si>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</si>
  <si>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</si>
  <si>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</si>
  <si>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</si>
  <si>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</si>
  <si>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</si>
  <si>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</si>
  <si>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</si>
  <si>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</si>
  <si>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</si>
  <si>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</si>
  <si>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</si>
  <si>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</si>
  <si>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</si>
  <si>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</si>
  <si>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</si>
  <si>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</si>
  <si>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</si>
  <si>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</si>
  <si>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</si>
  <si>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</si>
  <si>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</si>
  <si>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</si>
  <si>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</si>
  <si>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</si>
  <si>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</si>
  <si>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</si>
  <si>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</si>
  <si>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</si>
  <si>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</si>
  <si>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</si>
  <si>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</si>
  <si>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</si>
  <si>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</si>
  <si>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</si>
  <si>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</si>
  <si>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</si>
  <si>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</si>
  <si>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</si>
  <si>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</si>
  <si>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</si>
  <si>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</si>
  <si>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</si>
  <si>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</si>
  <si>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</si>
  <si>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</si>
  <si>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</si>
  <si>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</si>
  <si>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</si>
  <si>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</si>
  <si>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</si>
  <si>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</si>
  <si>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</si>
  <si>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</si>
  <si>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</si>
  <si>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</si>
  <si>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</si>
  <si>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</si>
  <si>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</si>
  <si>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</si>
  <si>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</si>
  <si>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</si>
  <si>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</si>
  <si>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</si>
  <si>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</si>
  <si>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</si>
  <si>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</si>
  <si>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</si>
  <si>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</si>
  <si>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</si>
  <si>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</si>
  <si>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</si>
  <si>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</si>
  <si>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</si>
  <si>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</si>
  <si>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</si>
  <si>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</si>
  <si>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</si>
  <si>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</si>
  <si>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</si>
  <si>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</si>
  <si>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</si>
  <si>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</si>
  <si>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</si>
  <si>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</si>
  <si>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</si>
  <si>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</si>
  <si>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</si>
  <si>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</si>
  <si>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</si>
  <si>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</si>
  <si>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</si>
  <si>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</si>
  <si>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</si>
  <si>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</si>
  <si>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</si>
  <si>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</si>
  <si>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</si>
  <si>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</si>
  <si>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</si>
  <si>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</si>
  <si>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</si>
  <si>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</si>
  <si>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</si>
  <si>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</si>
  <si>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</si>
  <si>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</si>
  <si>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</si>
  <si>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</si>
  <si>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</si>
  <si>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</si>
  <si>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</si>
  <si>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</si>
  <si>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</si>
  <si>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</si>
  <si>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</si>
  <si>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</si>
  <si>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</si>
  <si>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</si>
  <si>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</si>
  <si>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</si>
  <si>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</si>
  <si>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</si>
  <si>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</si>
  <si>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</si>
  <si>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</si>
  <si>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</si>
  <si>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</si>
  <si>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</si>
  <si>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</si>
  <si>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</si>
  <si>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</si>
  <si>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</si>
  <si>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</si>
  <si>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</si>
  <si>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</si>
  <si>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</si>
  <si>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</si>
  <si>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</si>
  <si>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</si>
  <si>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</si>
  <si>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</si>
  <si>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</si>
  <si>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</si>
  <si>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</si>
  <si>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</si>
  <si>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</si>
  <si>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</si>
  <si>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</si>
  <si>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</si>
  <si>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</si>
  <si>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</si>
  <si>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</si>
  <si>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</si>
  <si>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</si>
  <si>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</si>
  <si>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</si>
  <si>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</si>
  <si>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</si>
  <si>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</si>
  <si>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</si>
  <si>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</si>
  <si>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</si>
  <si>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</si>
  <si>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</si>
  <si>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</si>
  <si>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</si>
  <si>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</si>
  <si>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</si>
  <si>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</si>
  <si>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</si>
  <si>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</si>
  <si>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</si>
  <si>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</si>
  <si>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</si>
  <si>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</si>
  <si>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</si>
  <si>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</si>
  <si>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</si>
  <si>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</si>
  <si>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</si>
  <si>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</si>
  <si>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</si>
  <si>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</si>
  <si>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</si>
  <si>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</si>
  <si>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</si>
  <si>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</si>
  <si>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</si>
  <si>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</si>
  <si>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</si>
  <si>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</si>
  <si>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</si>
  <si>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</si>
  <si>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</si>
  <si>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</si>
  <si>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</si>
  <si>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</si>
  <si>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</si>
  <si>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</si>
  <si>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</si>
  <si>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</si>
  <si>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</si>
  <si>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</si>
  <si>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</si>
  <si>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</si>
  <si>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</si>
  <si>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</si>
  <si>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</si>
  <si>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</si>
  <si>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</si>
  <si>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</si>
  <si>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</si>
  <si>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</si>
  <si>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</si>
  <si>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</si>
  <si>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</si>
  <si>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</si>
  <si>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</si>
  <si>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</si>
  <si>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</si>
  <si>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</si>
  <si>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</si>
  <si>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</si>
  <si>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</si>
  <si>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</si>
  <si>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</si>
  <si>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</si>
  <si>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</si>
  <si>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</si>
  <si>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</si>
  <si>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</si>
  <si>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</si>
  <si>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</si>
  <si>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</si>
  <si>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</si>
  <si>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</si>
  <si>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</si>
  <si>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</si>
  <si>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</si>
  <si>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</si>
  <si>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</si>
  <si>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</si>
  <si>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</si>
  <si>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</si>
  <si>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</si>
  <si>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</si>
  <si>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</si>
  <si>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</si>
  <si>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</si>
  <si>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</si>
  <si>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</si>
  <si>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</si>
  <si>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</si>
  <si>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</si>
  <si>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</si>
  <si>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</si>
  <si>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</si>
  <si>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</si>
  <si>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</si>
  <si>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</si>
  <si>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</si>
  <si>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</si>
  <si>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</si>
  <si>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</si>
  <si>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</si>
  <si>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</si>
  <si>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</si>
  <si>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</si>
  <si>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</si>
  <si>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</si>
  <si>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</si>
  <si>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</si>
  <si>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</si>
  <si>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</si>
  <si>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</si>
  <si>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</si>
  <si>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</si>
  <si>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</si>
  <si>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</si>
  <si>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</si>
  <si>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</si>
  <si>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</si>
  <si>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</si>
  <si>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</si>
  <si>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</si>
  <si>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</si>
  <si>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</si>
  <si>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</si>
  <si>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</si>
  <si>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</si>
  <si>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</si>
  <si>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</si>
  <si>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</si>
  <si>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</si>
  <si>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</si>
  <si>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</si>
  <si>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</si>
  <si>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</si>
  <si>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</si>
  <si>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</si>
  <si>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</si>
  <si>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</si>
  <si>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</si>
  <si>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</si>
  <si>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</si>
  <si>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</si>
  <si>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</si>
  <si>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</si>
  <si>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</si>
  <si>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</si>
  <si>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</si>
  <si>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</si>
  <si>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</si>
  <si>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</si>
  <si>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</si>
  <si>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</si>
  <si>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</si>
  <si>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</si>
  <si>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</si>
  <si>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</si>
  <si>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</si>
  <si>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</si>
  <si>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</si>
  <si>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</si>
  <si>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</si>
  <si>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</si>
  <si>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</si>
  <si>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</si>
  <si>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</si>
  <si>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</si>
  <si>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</si>
  <si>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</si>
  <si>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</si>
  <si>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</si>
  <si>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</si>
  <si>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</si>
  <si>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</si>
  <si>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</si>
  <si>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</si>
  <si>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</si>
  <si>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</si>
  <si>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</si>
  <si>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</si>
  <si>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</si>
  <si>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</si>
  <si>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</si>
  <si>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</si>
  <si>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</si>
  <si>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</si>
  <si>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</si>
  <si>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</si>
  <si>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</si>
  <si>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</si>
  <si>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</si>
  <si>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</si>
  <si>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</si>
  <si>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</si>
  <si>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</si>
  <si>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</si>
  <si>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</si>
  <si>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</si>
  <si>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</si>
  <si>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</si>
  <si>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</si>
  <si>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</si>
  <si>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</si>
  <si>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</si>
  <si>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</si>
  <si>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</si>
  <si>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</si>
  <si>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</si>
  <si>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</si>
  <si>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</si>
  <si>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</si>
  <si>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</si>
  <si>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</si>
  <si>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</si>
  <si>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</si>
  <si>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</si>
  <si>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</si>
  <si>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</si>
  <si>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</si>
  <si>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</si>
  <si>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</si>
  <si>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</si>
  <si>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</si>
  <si>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</si>
  <si>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</si>
  <si>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</si>
  <si>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</si>
  <si>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</si>
  <si>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</si>
  <si>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</si>
  <si>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</si>
  <si>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</si>
  <si>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</si>
  <si>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</si>
  <si>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</si>
  <si>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</si>
  <si>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</si>
  <si>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</si>
  <si>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</si>
  <si>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</si>
  <si>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</si>
  <si>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</si>
  <si>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</si>
  <si>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</si>
  <si>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</si>
  <si>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</si>
  <si>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</si>
  <si>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</si>
  <si>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</si>
  <si>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</si>
  <si>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</si>
  <si>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</si>
  <si>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</si>
  <si>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</si>
  <si>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</si>
  <si>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</si>
  <si>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</si>
  <si>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</si>
  <si>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</si>
  <si>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</si>
  <si>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</si>
  <si>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</si>
  <si>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</si>
  <si>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</si>
  <si>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</si>
  <si>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</si>
  <si>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</si>
  <si>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</si>
  <si>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</si>
  <si>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</si>
  <si>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</si>
  <si>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</si>
  <si>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</si>
  <si>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</si>
  <si>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</si>
  <si>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</si>
  <si>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</si>
  <si>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</si>
  <si>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</si>
  <si>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</si>
  <si>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</si>
  <si>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</si>
  <si>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</si>
  <si>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</si>
  <si>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</si>
  <si>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</si>
  <si>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</si>
  <si>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</si>
  <si>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</si>
  <si>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</si>
  <si>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</si>
  <si>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</si>
  <si>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</si>
  <si>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</si>
  <si>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</si>
  <si>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</si>
  <si>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</si>
  <si>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</si>
  <si>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</si>
  <si>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</si>
  <si>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</si>
  <si>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</si>
  <si>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</si>
  <si>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</si>
  <si>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</si>
  <si>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</si>
  <si>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</si>
  <si>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</si>
  <si>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</si>
  <si>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</si>
  <si>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</si>
  <si>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</si>
  <si>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</si>
  <si>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</si>
  <si>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</si>
  <si>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</si>
  <si>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</si>
  <si>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</si>
  <si>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</si>
  <si>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</si>
  <si>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</si>
  <si>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</si>
  <si>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</si>
  <si>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</si>
  <si>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</si>
  <si>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</si>
  <si>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</si>
  <si>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</si>
  <si>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</si>
  <si>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</si>
  <si>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</si>
  <si>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</si>
  <si>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</si>
  <si>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</si>
  <si>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</si>
  <si>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</si>
  <si>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</si>
  <si>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</si>
  <si>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</si>
  <si>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</si>
  <si>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</si>
  <si>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</si>
  <si>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</si>
  <si>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</si>
  <si>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</si>
  <si>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</si>
  <si>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</si>
  <si>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</si>
  <si>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</si>
  <si>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</si>
  <si>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</si>
  <si>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</si>
  <si>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</si>
  <si>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</si>
  <si>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</si>
  <si>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</si>
  <si>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</si>
  <si>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</si>
  <si>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</si>
  <si>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</si>
  <si>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</si>
  <si>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</si>
  <si>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</si>
  <si>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</si>
  <si>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</si>
  <si>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</si>
  <si>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</si>
  <si>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</si>
  <si>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</si>
  <si>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</si>
  <si>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</si>
  <si>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</si>
  <si>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</si>
  <si>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</si>
  <si>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</si>
  <si>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</si>
  <si>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</si>
  <si>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</si>
  <si>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</si>
  <si>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</si>
  <si>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</si>
  <si>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</si>
  <si>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</si>
  <si>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</si>
  <si>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</si>
  <si>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</si>
  <si>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</si>
  <si>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</si>
  <si>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</si>
  <si>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</si>
  <si>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</si>
  <si>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</si>
  <si>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</si>
  <si>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</si>
  <si>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</si>
  <si>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</si>
  <si>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</si>
  <si>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</si>
  <si>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</si>
  <si>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</si>
  <si>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</si>
  <si>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</si>
  <si>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</si>
  <si>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</si>
  <si>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</si>
  <si>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</si>
  <si>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</si>
  <si>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</si>
  <si>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</si>
  <si>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</si>
  <si>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</si>
  <si>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</si>
  <si>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</si>
  <si>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</si>
  <si>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</si>
  <si>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</si>
  <si>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</si>
  <si>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</si>
  <si>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</si>
  <si>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</si>
  <si>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</si>
  <si>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</si>
  <si>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</si>
  <si>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</si>
  <si>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</si>
  <si>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</si>
  <si>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</si>
  <si>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</si>
  <si>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</si>
  <si>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</si>
  <si>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</si>
  <si>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</si>
  <si>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</si>
  <si>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</si>
  <si>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</si>
  <si>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</si>
  <si>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</si>
  <si>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</si>
  <si>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</si>
  <si>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</si>
  <si>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</si>
  <si>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</si>
  <si>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</si>
  <si>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</si>
  <si>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</si>
  <si>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</si>
  <si>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</si>
  <si>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</si>
  <si>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</si>
  <si>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</si>
  <si>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</si>
  <si>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</si>
  <si>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</si>
  <si>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</si>
  <si>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</si>
  <si>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</si>
  <si>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</si>
  <si>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</si>
  <si>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</si>
  <si>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</si>
  <si>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</si>
  <si>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</si>
  <si>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</si>
  <si>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</si>
  <si>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</si>
  <si>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</si>
  <si>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</si>
  <si>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</si>
  <si>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</si>
  <si>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</si>
  <si>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</si>
  <si>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</si>
  <si>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</si>
  <si>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</si>
  <si>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</si>
  <si>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</si>
  <si>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</si>
  <si>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</si>
  <si>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</si>
  <si>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</si>
  <si>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</si>
  <si>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</si>
  <si>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</si>
  <si>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</si>
  <si>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</si>
  <si>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</si>
  <si>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</si>
  <si>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</si>
  <si>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</si>
  <si>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</si>
  <si>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</si>
  <si>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</si>
  <si>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</si>
  <si>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</si>
  <si>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</si>
  <si>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</si>
  <si>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</si>
  <si>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</si>
  <si>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</si>
  <si>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</si>
  <si>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</si>
  <si>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</si>
  <si>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</si>
  <si>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</si>
  <si>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</si>
  <si>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</si>
  <si>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</si>
  <si>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</si>
  <si>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</si>
  <si>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</si>
  <si>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</si>
  <si>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</si>
  <si>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</si>
  <si>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</si>
  <si>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</si>
  <si>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</si>
  <si>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</si>
  <si>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</si>
  <si>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</si>
  <si>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</si>
  <si>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</si>
  <si>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</si>
  <si>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</si>
  <si>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</si>
  <si>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</si>
  <si>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</si>
  <si>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</si>
  <si>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</si>
  <si>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</si>
  <si>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</si>
  <si>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</si>
  <si>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</si>
  <si>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</si>
  <si>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</si>
  <si>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</si>
  <si>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</si>
  <si>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</si>
  <si>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</si>
  <si>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</si>
  <si>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</si>
  <si>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</si>
  <si>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</si>
  <si>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</si>
  <si>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</si>
  <si>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</si>
  <si>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</si>
  <si>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</si>
  <si>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</si>
  <si>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</si>
  <si>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</si>
  <si>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</si>
  <si>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</si>
  <si>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</si>
  <si>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</si>
  <si>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</si>
  <si>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</si>
  <si>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</si>
  <si>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</si>
  <si>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</si>
  <si>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</si>
  <si>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</si>
  <si>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</si>
  <si>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</si>
  <si>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</si>
  <si>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</si>
  <si>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</si>
  <si>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</si>
  <si>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</si>
  <si>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</si>
  <si>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</si>
  <si>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</si>
  <si>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</si>
  <si>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</si>
  <si>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</si>
  <si>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</si>
  <si>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</si>
  <si>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</si>
  <si>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</si>
  <si>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</si>
  <si>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</si>
  <si>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</si>
  <si>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</si>
  <si>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</si>
  <si>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</si>
  <si>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</si>
  <si>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</si>
  <si>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</si>
  <si>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</si>
  <si>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</si>
  <si>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</si>
  <si>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</si>
  <si>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</si>
  <si>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</si>
  <si>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</si>
  <si>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</si>
  <si>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</si>
  <si>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</si>
  <si>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</si>
  <si>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</si>
  <si>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</si>
  <si>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</si>
  <si>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</si>
  <si>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</si>
  <si>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</si>
  <si>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</si>
  <si>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</si>
  <si>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</si>
  <si>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</si>
  <si>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</si>
  <si>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</si>
  <si>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</si>
  <si>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</si>
  <si>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</si>
  <si>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</si>
  <si>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</si>
  <si>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</si>
  <si>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</si>
  <si>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</si>
  <si>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</si>
  <si>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</si>
  <si>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</si>
  <si>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</si>
  <si>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</si>
  <si>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</si>
  <si>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</si>
  <si>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</si>
  <si>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</si>
  <si>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</si>
  <si>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</si>
  <si>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</si>
  <si>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</si>
  <si>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</si>
  <si>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</si>
  <si>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</si>
  <si>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</si>
  <si>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</si>
  <si>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</si>
  <si>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</si>
  <si>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</si>
  <si>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</si>
  <si>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</si>
  <si>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</si>
  <si>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</si>
  <si>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</si>
  <si>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</si>
  <si>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</si>
  <si>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</si>
  <si>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</si>
  <si>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</si>
  <si>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</si>
  <si>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</si>
  <si>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</si>
  <si>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</si>
  <si>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</si>
  <si>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</si>
  <si>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</si>
  <si>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</si>
  <si>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</si>
  <si>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</si>
  <si>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</si>
  <si>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</si>
  <si>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</si>
  <si>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</si>
  <si>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</si>
  <si>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</si>
  <si>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</si>
  <si>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</si>
  <si>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</si>
  <si>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</si>
  <si>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</si>
  <si>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</si>
  <si>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</si>
  <si>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</si>
  <si>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</si>
  <si>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</si>
  <si>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</si>
  <si>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</si>
  <si>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</si>
  <si>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</si>
  <si>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</si>
  <si>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</si>
  <si>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</si>
  <si>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</si>
  <si>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</si>
  <si>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</si>
  <si>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</si>
  <si>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</si>
  <si>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</si>
  <si>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</si>
  <si>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</si>
  <si>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</si>
  <si>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</si>
  <si>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</si>
  <si>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</si>
  <si>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</si>
  <si>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</si>
  <si>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</si>
  <si>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</si>
  <si>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</si>
  <si>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</si>
  <si>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</si>
  <si>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</si>
  <si>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</si>
  <si>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</si>
  <si>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</si>
  <si>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</si>
  <si>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</si>
  <si>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</si>
  <si>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</si>
  <si>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</si>
  <si>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</si>
  <si>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</si>
  <si>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</si>
  <si>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</si>
  <si>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</si>
  <si>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</si>
  <si>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</si>
  <si>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</si>
  <si>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</si>
  <si>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</si>
  <si>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</si>
  <si>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</si>
  <si>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</si>
  <si>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</si>
  <si>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</si>
  <si>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</si>
  <si>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</si>
  <si>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</si>
  <si>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</si>
  <si>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</si>
  <si>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</si>
  <si>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</si>
  <si>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</si>
  <si>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</si>
  <si>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Аксения Михайлова - Дочева</t>
  </si>
  <si>
    <t>venus.investors@gmail.com</t>
  </si>
  <si>
    <t>1 Ан Бал ЕООД</t>
  </si>
  <si>
    <t>0899660390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</si>
</sst>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5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44561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44589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Аксения Михайлова - Дочева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44561</v>
      </c>
    </row>
    <row r="11" spans="1:2" ht="15">
      <c r="A11" s="7" t="s">
        <v>977</v>
      </c>
      <c r="B11" s="578">
        <v>44589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991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992</v>
      </c>
    </row>
    <row r="17" spans="1:2" ht="15">
      <c r="A17" s="7" t="s">
        <v>920</v>
      </c>
      <c r="B17" s="577" t="s">
        <v>993</v>
      </c>
    </row>
    <row r="18" spans="1:2" ht="15">
      <c r="A18" s="7" t="s">
        <v>919</v>
      </c>
      <c r="B18" s="577" t="s">
        <v>989</v>
      </c>
    </row>
    <row r="19" spans="1:2" ht="15">
      <c r="A19" s="7" t="s">
        <v>4</v>
      </c>
      <c r="B19" s="577" t="s">
        <v>994</v>
      </c>
    </row>
    <row r="20" spans="1:2" ht="15">
      <c r="A20" s="7" t="s">
        <v>5</v>
      </c>
      <c r="B20" s="577" t="s">
        <v>994</v>
      </c>
    </row>
    <row r="21" spans="1:2" ht="15">
      <c r="A21" s="10" t="s">
        <v>6</v>
      </c>
      <c r="B21" s="579" t="s">
        <v>998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996</v>
      </c>
    </row>
    <row r="24" spans="1:2" ht="15">
      <c r="A24" s="10" t="s">
        <v>918</v>
      </c>
      <c r="B24" s="690"/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995</v>
      </c>
    </row>
    <row r="27" spans="1:2" ht="15">
      <c r="A27" s="10" t="s">
        <v>971</v>
      </c>
      <c r="B27" s="579" t="s">
        <v>990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2484</v>
      </c>
      <c r="D6" s="675">
        <f aca="true" t="shared" si="0" ref="D6:D15">C6-E6</f>
        <v>0</v>
      </c>
      <c r="E6" s="674">
        <f>'1-Баланс'!G95</f>
        <v>2484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2416</v>
      </c>
      <c r="D7" s="675">
        <f t="shared" si="0"/>
        <v>-647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-16</v>
      </c>
      <c r="D8" s="675">
        <f t="shared" si="0"/>
        <v>0</v>
      </c>
      <c r="E8" s="674">
        <f>ABS('2-Отчет за доходите'!C44)-ABS('2-Отчет за доходите'!G44)</f>
        <v>-16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11</v>
      </c>
      <c r="D9" s="675">
        <f t="shared" si="0"/>
        <v>0</v>
      </c>
      <c r="E9" s="674">
        <f>'3-Отчет за паричния поток'!C45</f>
        <v>11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</v>
      </c>
      <c r="D10" s="675">
        <f t="shared" si="0"/>
        <v>0</v>
      </c>
      <c r="E10" s="674">
        <f>'3-Отчет за паричния поток'!C46</f>
        <v>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2416</v>
      </c>
      <c r="D11" s="675">
        <f t="shared" si="0"/>
        <v>0</v>
      </c>
      <c r="E11" s="674">
        <f>'4-Отчет за собствения капитал'!L34</f>
        <v>2416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-1644</v>
      </c>
      <c r="E12" s="674">
        <f>'Справка 5'!C27+'Справка 5'!C97</f>
        <v>1644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1644</v>
      </c>
      <c r="D14" s="675">
        <f t="shared" si="0"/>
        <v>1644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-0.006622516556291391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-0.23529411764705882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-0.00644122383252818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3.264705882352941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3.264705882352941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0.04411764705882353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0.04411764705882353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0.028145695364238412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0.027375201288244767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0.7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587</v>
      </c>
    </row>
    <row r="4" spans="1:8" ht="15">
      <c r="A4" s="105" t="str">
        <f t="shared" si="0"/>
        <v>Винъс АД</v>
      </c>
      <c r="B4" s="105" t="str">
        <f t="shared" si="1"/>
        <v>175002913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Винъс АД</v>
      </c>
      <c r="B5" s="105" t="str">
        <f t="shared" si="1"/>
        <v>175002913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Винъс АД</v>
      </c>
      <c r="B6" s="105" t="str">
        <f t="shared" si="1"/>
        <v>175002913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Винъс АД</v>
      </c>
      <c r="B7" s="105" t="str">
        <f t="shared" si="1"/>
        <v>175002913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Винъс АД</v>
      </c>
      <c r="B8" s="105" t="str">
        <f t="shared" si="1"/>
        <v>175002913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">
      <c r="A9" s="105" t="str">
        <f t="shared" si="0"/>
        <v>Винъс АД</v>
      </c>
      <c r="B9" s="105" t="str">
        <f t="shared" si="1"/>
        <v>175002913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593</v>
      </c>
    </row>
    <row r="12" spans="1:8" ht="1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1644</v>
      </c>
    </row>
    <row r="23" spans="1:8" ht="1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1644</v>
      </c>
    </row>
    <row r="26" spans="1:8" ht="1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1644</v>
      </c>
    </row>
    <row r="34" spans="1:8" ht="1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</v>
      </c>
    </row>
    <row r="41" spans="1:8" ht="1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2262</v>
      </c>
    </row>
    <row r="42" spans="1:8" ht="1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</v>
      </c>
    </row>
    <row r="50" spans="1:8" ht="1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219</v>
      </c>
    </row>
    <row r="58" spans="1:8" ht="1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222</v>
      </c>
    </row>
    <row r="72" spans="1:8" ht="1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2484</v>
      </c>
    </row>
    <row r="73" spans="1:8" ht="1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-631</v>
      </c>
    </row>
    <row r="88" spans="1:8" ht="1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-694</v>
      </c>
    </row>
    <row r="90" spans="1:8" ht="1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-16</v>
      </c>
    </row>
    <row r="93" spans="1:8" ht="1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-647</v>
      </c>
    </row>
    <row r="94" spans="1:8" ht="1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2416</v>
      </c>
    </row>
    <row r="95" spans="1:8" ht="1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68</v>
      </c>
    </row>
    <row r="111" spans="1:8" ht="1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55</v>
      </c>
    </row>
    <row r="114" spans="1:8" ht="1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</v>
      </c>
    </row>
    <row r="115" spans="1:8" ht="1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68</v>
      </c>
    </row>
    <row r="121" spans="1:8" ht="1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68</v>
      </c>
    </row>
    <row r="125" spans="1:8" ht="1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2484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</v>
      </c>
    </row>
    <row r="129" spans="1:8" ht="1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</v>
      </c>
    </row>
    <row r="131" spans="1:8" ht="1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</v>
      </c>
    </row>
    <row r="138" spans="1:8" ht="1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</v>
      </c>
    </row>
    <row r="144" spans="1:8" ht="1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</v>
      </c>
    </row>
    <row r="148" spans="1:8" ht="1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</v>
      </c>
    </row>
    <row r="150" spans="1:8" ht="1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</v>
      </c>
    </row>
    <row r="152" spans="1:8" ht="1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</v>
      </c>
    </row>
    <row r="157" spans="1:8" ht="1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</v>
      </c>
    </row>
    <row r="172" spans="1:8" ht="1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</v>
      </c>
    </row>
    <row r="176" spans="1:8" ht="1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16</v>
      </c>
    </row>
    <row r="177" spans="1:8" ht="1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16</v>
      </c>
    </row>
    <row r="179" spans="1:8" ht="1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</v>
      </c>
    </row>
    <row r="183" spans="1:8" ht="1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</v>
      </c>
    </row>
    <row r="192" spans="1:8" ht="1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</v>
      </c>
    </row>
    <row r="213" spans="1:8" ht="1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</v>
      </c>
    </row>
    <row r="214" spans="1:8" ht="1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-694</v>
      </c>
    </row>
    <row r="373" spans="1:8" ht="1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-694</v>
      </c>
    </row>
    <row r="377" spans="1:8" ht="1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-16</v>
      </c>
    </row>
    <row r="378" spans="1:8" ht="1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-710</v>
      </c>
    </row>
    <row r="391" spans="1:8" ht="1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-710</v>
      </c>
    </row>
    <row r="394" spans="1:8" ht="1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2432</v>
      </c>
    </row>
    <row r="417" spans="1:8" ht="1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2432</v>
      </c>
    </row>
    <row r="421" spans="1:8" ht="1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-16</v>
      </c>
    </row>
    <row r="422" spans="1:8" ht="1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2416</v>
      </c>
    </row>
    <row r="435" spans="1:8" ht="1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2416</v>
      </c>
    </row>
    <row r="438" spans="1:8" ht="1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6'!D29</f>
        <v>1644</v>
      </c>
    </row>
    <row r="478" spans="1:8" ht="1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6'!D32</f>
        <v>1644</v>
      </c>
    </row>
    <row r="481" spans="1:8" ht="1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6'!D40</f>
        <v>1644</v>
      </c>
    </row>
    <row r="489" spans="1:8" ht="1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6'!D42</f>
        <v>2264</v>
      </c>
    </row>
    <row r="491" spans="1:8" ht="1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6'!G29</f>
        <v>1644</v>
      </c>
    </row>
    <row r="568" spans="1:8" ht="1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6'!G32</f>
        <v>1644</v>
      </c>
    </row>
    <row r="571" spans="1:8" ht="1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6'!G40</f>
        <v>1644</v>
      </c>
    </row>
    <row r="579" spans="1:8" ht="1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6'!G42</f>
        <v>2264</v>
      </c>
    </row>
    <row r="581" spans="1:8" ht="1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6'!J29</f>
        <v>1644</v>
      </c>
    </row>
    <row r="658" spans="1:8" ht="1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6'!J32</f>
        <v>1644</v>
      </c>
    </row>
    <row r="661" spans="1:8" ht="1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6'!J40</f>
        <v>1644</v>
      </c>
    </row>
    <row r="669" spans="1:8" ht="1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6'!J42</f>
        <v>2264</v>
      </c>
    </row>
    <row r="671" spans="1:8" ht="1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9</v>
      </c>
    </row>
    <row r="677" spans="1:8" ht="1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9</v>
      </c>
    </row>
    <row r="680" spans="1:8" ht="1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6'!K42</f>
        <v>9</v>
      </c>
    </row>
    <row r="701" spans="1:8" ht="1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6'!L42</f>
        <v>3</v>
      </c>
    </row>
    <row r="731" spans="1:8" ht="1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12</v>
      </c>
    </row>
    <row r="767" spans="1:8" ht="1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12</v>
      </c>
    </row>
    <row r="770" spans="1:8" ht="1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6'!N42</f>
        <v>12</v>
      </c>
    </row>
    <row r="791" spans="1:8" ht="1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12</v>
      </c>
    </row>
    <row r="857" spans="1:8" ht="1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12</v>
      </c>
    </row>
    <row r="860" spans="1:8" ht="1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6'!Q42</f>
        <v>12</v>
      </c>
    </row>
    <row r="881" spans="1:8" ht="1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593</v>
      </c>
    </row>
    <row r="890" spans="1:8" ht="1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6'!R29</f>
        <v>1644</v>
      </c>
    </row>
    <row r="898" spans="1:8" ht="1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6'!R32</f>
        <v>1644</v>
      </c>
    </row>
    <row r="901" spans="1:8" ht="1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6'!R40</f>
        <v>1644</v>
      </c>
    </row>
    <row r="909" spans="1:8" ht="1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6'!R42</f>
        <v>2252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</v>
      </c>
    </row>
    <row r="924" spans="1:8" ht="1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145</v>
      </c>
    </row>
    <row r="925" spans="1:8" ht="1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219</v>
      </c>
    </row>
    <row r="943" spans="1:8" ht="1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219</v>
      </c>
    </row>
    <row r="944" spans="1:8" ht="1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219</v>
      </c>
    </row>
    <row r="975" spans="1:8" ht="1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219</v>
      </c>
    </row>
    <row r="976" spans="1:8" ht="1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68</v>
      </c>
    </row>
    <row r="1039" spans="1:8" ht="1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55</v>
      </c>
    </row>
    <row r="1041" spans="1:8" ht="1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</v>
      </c>
    </row>
    <row r="1042" spans="1:8" ht="1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68</v>
      </c>
    </row>
    <row r="1050" spans="1:8" ht="1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68</v>
      </c>
    </row>
    <row r="1051" spans="1:8" ht="1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68</v>
      </c>
    </row>
    <row r="1082" spans="1:8" ht="1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55</v>
      </c>
    </row>
    <row r="1084" spans="1:8" ht="1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</v>
      </c>
    </row>
    <row r="1085" spans="1:8" ht="1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68</v>
      </c>
    </row>
    <row r="1093" spans="1:8" ht="1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68</v>
      </c>
    </row>
    <row r="1094" spans="1:8" ht="1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1644</v>
      </c>
    </row>
    <row r="1297" spans="1:8" ht="1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1644</v>
      </c>
    </row>
    <row r="1301" spans="1:8" ht="1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1644</v>
      </c>
    </row>
    <row r="1327" spans="1:8" ht="1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1644</v>
      </c>
    </row>
    <row r="1331" spans="1:8" ht="1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5" zoomScaleNormal="85" zoomScaleSheetLayoutView="85" zoomScalePageLayoutView="0" workbookViewId="0" topLeftCell="A1">
      <selection activeCell="G34" sqref="G3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587</v>
      </c>
      <c r="D12" s="196">
        <v>587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2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593</v>
      </c>
      <c r="D20" s="598">
        <f>SUM(D12:D19)</f>
        <v>594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-631</v>
      </c>
      <c r="H28" s="596">
        <f>SUM(H29:H31)</f>
        <v>-614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-694</v>
      </c>
      <c r="H30" s="196">
        <v>-677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-16</v>
      </c>
      <c r="H33" s="196">
        <v>-17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-647</v>
      </c>
      <c r="H34" s="598">
        <f>H28+H32+H33</f>
        <v>-631</v>
      </c>
    </row>
    <row r="35" spans="1:8" ht="15">
      <c r="A35" s="89" t="s">
        <v>106</v>
      </c>
      <c r="B35" s="94" t="s">
        <v>107</v>
      </c>
      <c r="C35" s="595">
        <f>SUM(C36:C39)</f>
        <v>1644</v>
      </c>
      <c r="D35" s="596">
        <f>SUM(D36:D39)</f>
        <v>1644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2416</v>
      </c>
      <c r="H37" s="600">
        <f>H26+H18+H34</f>
        <v>2432</v>
      </c>
    </row>
    <row r="38" spans="1:13" ht="15">
      <c r="A38" s="89" t="s">
        <v>113</v>
      </c>
      <c r="B38" s="91" t="s">
        <v>114</v>
      </c>
      <c r="C38" s="197">
        <v>1644</v>
      </c>
      <c r="D38" s="196">
        <v>1644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1644</v>
      </c>
      <c r="D46" s="598">
        <f>D35+D40+D45</f>
        <v>1644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10</v>
      </c>
      <c r="D55" s="479">
        <v>8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2262</v>
      </c>
      <c r="D56" s="602">
        <f>D20+D21+D22+D28+D33+D46+D52+D54+D55</f>
        <v>2261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68</v>
      </c>
      <c r="H61" s="596">
        <f>SUM(H62:H68)</f>
        <v>59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55</v>
      </c>
      <c r="H64" s="196">
        <v>49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9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2</v>
      </c>
    </row>
    <row r="68" spans="1:8" ht="15">
      <c r="A68" s="89" t="s">
        <v>206</v>
      </c>
      <c r="B68" s="91" t="s">
        <v>207</v>
      </c>
      <c r="C68" s="197">
        <v>219</v>
      </c>
      <c r="D68" s="196">
        <v>219</v>
      </c>
      <c r="E68" s="89" t="s">
        <v>212</v>
      </c>
      <c r="F68" s="93" t="s">
        <v>213</v>
      </c>
      <c r="G68" s="197">
        <v>1</v>
      </c>
      <c r="H68" s="196">
        <v>8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68</v>
      </c>
      <c r="H71" s="598">
        <f>H59+H60+H61+H69+H70</f>
        <v>59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219</v>
      </c>
      <c r="D76" s="598">
        <f>SUM(D68:D75)</f>
        <v>219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68</v>
      </c>
      <c r="H79" s="600">
        <f>H71+H73+H75+H77</f>
        <v>59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3</v>
      </c>
      <c r="D88" s="196">
        <v>11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222</v>
      </c>
      <c r="D94" s="602">
        <f>D65+D76+D85+D92+D93</f>
        <v>230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2484</v>
      </c>
      <c r="D95" s="604">
        <f>D94+D56</f>
        <v>2491</v>
      </c>
      <c r="E95" s="229" t="s">
        <v>942</v>
      </c>
      <c r="F95" s="489" t="s">
        <v>268</v>
      </c>
      <c r="G95" s="603">
        <f>G37+G40+G56+G79</f>
        <v>2484</v>
      </c>
      <c r="H95" s="604">
        <f>H37+H40+H56+H79</f>
        <v>2491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44589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Аксения Михайлова - Дочева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2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41" sqref="D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8</v>
      </c>
      <c r="D13" s="317">
        <v>8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8</v>
      </c>
      <c r="D15" s="317">
        <v>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</v>
      </c>
      <c r="D19" s="317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</v>
      </c>
      <c r="D22" s="629">
        <f>SUM(D12:D18)+D19</f>
        <v>18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17</v>
      </c>
      <c r="D31" s="635">
        <f>D29+D22</f>
        <v>18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17</v>
      </c>
      <c r="H33" s="629">
        <f>IF((D31-H31)&gt;0,D31-H31,0)</f>
        <v>18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</v>
      </c>
      <c r="D36" s="637">
        <f>D31-D34+D35</f>
        <v>18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17</v>
      </c>
      <c r="H37" s="254">
        <f>IF((D36-H36)&gt;0,D36-H36,0)</f>
        <v>18</v>
      </c>
    </row>
    <row r="38" spans="1:8" ht="15.75">
      <c r="A38" s="234" t="s">
        <v>352</v>
      </c>
      <c r="B38" s="238" t="s">
        <v>353</v>
      </c>
      <c r="C38" s="628">
        <f>C39+C40+C41</f>
        <v>-1</v>
      </c>
      <c r="D38" s="629">
        <f>D39+D40+D41</f>
        <v>-1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-1</v>
      </c>
      <c r="D40" s="317">
        <v>-1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16</v>
      </c>
      <c r="H42" s="244">
        <f>IF(H37&gt;0,IF(D38+H37&lt;0,0,D38+H37),IF(D37-D38&lt;0,D38-D37,0))</f>
        <v>17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16</v>
      </c>
      <c r="H44" s="268">
        <f>IF(D42=0,IF(H42-H43&gt;0,H42-H43+D43,0),IF(D42-D43&lt;0,D43-D42+H43,0))</f>
        <v>17</v>
      </c>
    </row>
    <row r="45" spans="1:8" ht="15.75" thickBot="1">
      <c r="A45" s="270" t="s">
        <v>371</v>
      </c>
      <c r="B45" s="271" t="s">
        <v>372</v>
      </c>
      <c r="C45" s="630">
        <f>C36+C38+C42</f>
        <v>16</v>
      </c>
      <c r="D45" s="631">
        <f>D36+D38+D42</f>
        <v>17</v>
      </c>
      <c r="E45" s="270" t="s">
        <v>373</v>
      </c>
      <c r="F45" s="272" t="s">
        <v>374</v>
      </c>
      <c r="G45" s="630">
        <f>G42+G36</f>
        <v>16</v>
      </c>
      <c r="H45" s="631">
        <f>H42+H36</f>
        <v>17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44589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Аксения Михайлова - Дочева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25" sqref="A2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ВИНЪС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>
        <v>16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</v>
      </c>
      <c r="D12" s="196">
        <v>-7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-7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-8</v>
      </c>
      <c r="D21" s="659">
        <f>SUM(D11:D20)</f>
        <v>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-8</v>
      </c>
      <c r="D44" s="307">
        <f>D43+D33+D21</f>
        <v>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</v>
      </c>
      <c r="D45" s="309">
        <v>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11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44589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Аксения Михайлова - Дочева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15" sqref="M1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-694</v>
      </c>
      <c r="K13" s="585"/>
      <c r="L13" s="584">
        <f>SUM(C13:K13)</f>
        <v>2432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-694</v>
      </c>
      <c r="K17" s="653">
        <f t="shared" si="2"/>
        <v>0</v>
      </c>
      <c r="L17" s="584">
        <f t="shared" si="1"/>
        <v>2432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-16</v>
      </c>
      <c r="K18" s="585"/>
      <c r="L18" s="584">
        <f t="shared" si="1"/>
        <v>-16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-710</v>
      </c>
      <c r="K31" s="653">
        <f t="shared" si="6"/>
        <v>0</v>
      </c>
      <c r="L31" s="584">
        <f t="shared" si="1"/>
        <v>2416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-710</v>
      </c>
      <c r="K34" s="587">
        <f t="shared" si="7"/>
        <v>0</v>
      </c>
      <c r="L34" s="651">
        <f t="shared" si="1"/>
        <v>2416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44589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Аксения Михайлова - Дочева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2" sqref="E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ВИНЪС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997</v>
      </c>
      <c r="B12" s="680"/>
      <c r="C12" s="92">
        <v>1644</v>
      </c>
      <c r="D12" s="92">
        <v>100</v>
      </c>
      <c r="E12" s="92"/>
      <c r="F12" s="469">
        <f>C12-E12</f>
        <v>1644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1644</v>
      </c>
      <c r="D27" s="472"/>
      <c r="E27" s="472">
        <f>SUM(E12:E26)</f>
        <v>0</v>
      </c>
      <c r="F27" s="472">
        <f>SUM(F12:F26)</f>
        <v>1644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1644</v>
      </c>
      <c r="D79" s="472"/>
      <c r="E79" s="472">
        <f>E78+E61+E44+E27</f>
        <v>0</v>
      </c>
      <c r="F79" s="472">
        <f>F78+F61+F44+F27</f>
        <v>1644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44589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Аксения Михайлова - Дочева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17" sqref="L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9</v>
      </c>
      <c r="L16" s="328">
        <v>3</v>
      </c>
      <c r="M16" s="328"/>
      <c r="N16" s="329">
        <f t="shared" si="4"/>
        <v>12</v>
      </c>
      <c r="O16" s="328"/>
      <c r="P16" s="328"/>
      <c r="Q16" s="329">
        <f t="shared" si="0"/>
        <v>12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9</v>
      </c>
      <c r="L19" s="330">
        <f>SUM(L11:L18)</f>
        <v>3</v>
      </c>
      <c r="M19" s="330">
        <f>SUM(M11:M18)</f>
        <v>0</v>
      </c>
      <c r="N19" s="329">
        <f t="shared" si="4"/>
        <v>12</v>
      </c>
      <c r="O19" s="330">
        <f>SUM(O11:O18)</f>
        <v>0</v>
      </c>
      <c r="P19" s="330">
        <f>SUM(P11:P18)</f>
        <v>0</v>
      </c>
      <c r="Q19" s="329">
        <f t="shared" si="0"/>
        <v>12</v>
      </c>
      <c r="R19" s="340">
        <f t="shared" si="1"/>
        <v>593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1644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1644</v>
      </c>
      <c r="H29" s="335">
        <f t="shared" si="6"/>
        <v>0</v>
      </c>
      <c r="I29" s="335">
        <f t="shared" si="6"/>
        <v>0</v>
      </c>
      <c r="J29" s="336">
        <f t="shared" si="3"/>
        <v>1644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1644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>
        <v>1644</v>
      </c>
      <c r="E32" s="328"/>
      <c r="F32" s="328"/>
      <c r="G32" s="329">
        <f t="shared" si="2"/>
        <v>1644</v>
      </c>
      <c r="H32" s="328"/>
      <c r="I32" s="328"/>
      <c r="J32" s="329">
        <f t="shared" si="3"/>
        <v>1644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1644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1644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1644</v>
      </c>
      <c r="H40" s="330">
        <f t="shared" si="10"/>
        <v>0</v>
      </c>
      <c r="I40" s="330">
        <f t="shared" si="10"/>
        <v>0</v>
      </c>
      <c r="J40" s="329">
        <f t="shared" si="3"/>
        <v>1644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1644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2264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2264</v>
      </c>
      <c r="H42" s="349">
        <f t="shared" si="11"/>
        <v>0</v>
      </c>
      <c r="I42" s="349">
        <f t="shared" si="11"/>
        <v>0</v>
      </c>
      <c r="J42" s="349">
        <f t="shared" si="11"/>
        <v>2264</v>
      </c>
      <c r="K42" s="349">
        <f t="shared" si="11"/>
        <v>9</v>
      </c>
      <c r="L42" s="349">
        <f t="shared" si="11"/>
        <v>3</v>
      </c>
      <c r="M42" s="349">
        <f t="shared" si="11"/>
        <v>0</v>
      </c>
      <c r="N42" s="349">
        <f t="shared" si="11"/>
        <v>12</v>
      </c>
      <c r="O42" s="349">
        <f t="shared" si="11"/>
        <v>0</v>
      </c>
      <c r="P42" s="349">
        <f t="shared" si="11"/>
        <v>0</v>
      </c>
      <c r="Q42" s="349">
        <f t="shared" si="11"/>
        <v>12</v>
      </c>
      <c r="R42" s="350">
        <f t="shared" si="11"/>
        <v>2252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44589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Аксения Михайлова - Дочева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5" sqref="C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219</v>
      </c>
      <c r="D26" s="362">
        <f>SUM(D27:D29)</f>
        <v>219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145</v>
      </c>
      <c r="D27" s="368">
        <v>145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219</v>
      </c>
      <c r="D45" s="438">
        <f>D26+D30+D31+D33+D32+D34+D35+D40</f>
        <v>219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219</v>
      </c>
      <c r="D46" s="444">
        <f>D45+D23+D21+D11</f>
        <v>219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68</v>
      </c>
      <c r="D87" s="134">
        <f>SUM(D88:D92)+D96</f>
        <v>68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55</v>
      </c>
      <c r="D89" s="197">
        <v>55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9</v>
      </c>
      <c r="D90" s="197">
        <v>9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68</v>
      </c>
      <c r="D98" s="433">
        <f>D87+D82+D77+D73+D97</f>
        <v>68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68</v>
      </c>
      <c r="D99" s="427">
        <f>D98+D70+D68</f>
        <v>68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44589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Аксения Михайлова - Дочева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44589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Аксения Михайлова -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2017-04-20T12:13:37Z</cp:lastPrinted>
  <dcterms:created xsi:type="dcterms:W3CDTF">2006-09-16T00:00:00Z</dcterms:created>
  <dcterms:modified xsi:type="dcterms:W3CDTF">2022-01-29T09:56:09Z</dcterms:modified>
  <cp:category/>
  <cp:version/>
  <cp:contentType/>
  <cp:contentStatus/>
</cp:coreProperties>
</file>