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825" windowWidth="15480" windowHeight="8340" tabRatio="601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<sst xmlns="http://schemas.openxmlformats.org/spreadsheetml/2006/main" count="1071" uniqueCount="907">
  <si>
    <t xml:space="preserve"> СЧЕТОВОДЕН  БАЛАНС </t>
  </si>
  <si>
    <t xml:space="preserve">Име на отчитащото се предприятие: </t>
  </si>
  <si>
    <t xml:space="preserve">        "ФАВОРИТ ХОЛД" АД</t>
  </si>
  <si>
    <t>ЕИК по БУЛСТАТ</t>
  </si>
  <si>
    <t xml:space="preserve">Вид на отчета: неконсолидиран: </t>
  </si>
  <si>
    <t xml:space="preserve"> </t>
  </si>
  <si>
    <t>РГ-05-</t>
  </si>
  <si>
    <t>Отчетен период:</t>
  </si>
  <si>
    <t xml:space="preserve">        IІI-то тримесечие  2013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</si>
  <si>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</si>
  <si>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</si>
  <si>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</si>
  <si>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</si>
  <si>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</si>
  <si>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</si>
  <si>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</si>
  <si>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</si>
  <si>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</si>
  <si>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</si>
  <si>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</si>
  <si>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</si>
  <si>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</si>
  <si>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</si>
  <si>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</si>
  <si>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</si>
  <si>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</si>
  <si>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</si>
  <si>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</si>
  <si>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</si>
  <si>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</si>
  <si>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</si>
  <si>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</si>
  <si>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</si>
  <si>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</si>
  <si>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</si>
  <si>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</si>
  <si>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</si>
  <si>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</si>
  <si>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</si>
  <si>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</si>
  <si>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</si>
  <si>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</si>
  <si>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</si>
  <si>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</si>
  <si>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</si>
  <si>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</si>
  <si>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</si>
  <si>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</si>
  <si>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</si>
  <si>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</si>
  <si>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</si>
  <si>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</si>
  <si>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</si>
  <si>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</si>
  <si>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</si>
  <si>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</si>
  <si>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</si>
  <si>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</si>
  <si>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</si>
  <si>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</si>
  <si>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</si>
  <si>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</si>
  <si>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</si>
  <si>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</si>
  <si>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</si>
  <si>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</si>
  <si>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</si>
  <si>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</si>
  <si>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</si>
  <si>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</si>
  <si>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</si>
  <si>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</si>
  <si>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</si>
  <si>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</si>
  <si>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</si>
  <si>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</si>
  <si>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</si>
  <si>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</si>
  <si>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</si>
  <si>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</si>
  <si>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</si>
  <si>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</si>
  <si>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</si>
  <si>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</si>
  <si>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</si>
  <si>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</si>
  <si>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</si>
  <si>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</si>
  <si>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</si>
  <si>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</si>
  <si>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</si>
  <si>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</si>
  <si>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</si>
  <si>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</si>
  <si>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</si>
  <si>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</si>
  <si>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</si>
  <si>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</si>
  <si>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</si>
  <si>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</si>
  <si>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</si>
  <si>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</si>
  <si>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</si>
  <si>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</si>
  <si>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</si>
  <si>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</si>
  <si>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</si>
  <si>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</si>
  <si>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</si>
  <si>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</si>
  <si>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</si>
  <si>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</si>
  <si>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</si>
  <si>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</si>
  <si>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</si>
  <si>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</si>
  <si>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</si>
  <si>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</si>
  <si>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</si>
  <si>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</si>
  <si>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</si>
  <si>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</si>
  <si>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</si>
  <si>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</si>
  <si>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</si>
  <si>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</si>
  <si>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</si>
  <si>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</si>
  <si>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</si>
  <si>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</si>
  <si>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</si>
  <si>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</si>
  <si>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</si>
  <si>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</si>
  <si>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</si>
  <si>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</si>
  <si>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</si>
  <si>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</si>
  <si>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</si>
  <si>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</si>
  <si>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</si>
  <si>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</si>
  <si>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</si>
  <si>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</si>
  <si>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</si>
  <si>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</si>
  <si>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</si>
  <si>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</si>
  <si>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</si>
  <si>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</si>
  <si>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</si>
  <si>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</si>
  <si>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</si>
  <si>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</si>
  <si>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</si>
  <si>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</si>
  <si>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</si>
  <si>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</si>
  <si>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</si>
  <si>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</si>
  <si>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</si>
  <si>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</si>
  <si>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</si>
  <si>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</si>
  <si>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</si>
  <si>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</si>
  <si>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</si>
  <si>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</si>
  <si>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</si>
  <si>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</si>
  <si>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</si>
  <si>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</si>
  <si>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</si>
  <si>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</si>
  <si>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</si>
  <si>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</si>
  <si>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</si>
  <si>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</si>
  <si>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</si>
  <si>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</si>
  <si>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</si>
  <si>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</si>
  <si>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</si>
  <si>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</si>
  <si>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</si>
  <si>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</si>
  <si>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</si>
  <si>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</si>
  <si>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</si>
  <si>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</si>
  <si>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</si>
  <si>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</si>
  <si>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</si>
  <si>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</si>
  <si>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</si>
  <si>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</si>
  <si>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</si>
  <si>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</si>
  <si>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</si>
  <si>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</si>
  <si>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</si>
  <si>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</si>
  <si>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</si>
  <si>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</si>
  <si>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</si>
  <si>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</si>
  <si>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</si>
  <si>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</si>
  <si>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</si>
  <si>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</si>
  <si>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</si>
  <si>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</si>
  <si>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</si>
  <si>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</si>
  <si>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</si>
  <si>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</si>
  <si>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</si>
  <si>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</si>
  <si>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</si>
  <si>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</si>
  <si>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</si>
  <si>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</si>
  <si>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</si>
  <si>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</si>
  <si>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</si>
  <si>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</si>
  <si>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</si>
  <si>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</si>
  <si>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</si>
  <si>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</si>
  <si>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</si>
  <si>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</si>
  <si>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</si>
  <si>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</si>
  <si>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</si>
  <si>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</si>
  <si>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</si>
  <si>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</si>
  <si>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</si>
  <si>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</si>
  <si>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</si>
  <si>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</si>
  <si>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</si>
  <si>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</si>
  <si>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</si>
  <si>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</si>
  <si>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</si>
  <si>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</si>
  <si>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</si>
  <si>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</si>
  <si>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</si>
  <si>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</si>
  <si>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</si>
  <si>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</si>
  <si>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</si>
  <si>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</si>
  <si>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</si>
  <si>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</si>
  <si>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</si>
  <si>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</si>
  <si>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</si>
  <si>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</si>
  <si>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</si>
  <si>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</si>
  <si>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</si>
  <si>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</si>
  <si>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</si>
  <si>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</si>
  <si>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</si>
  <si>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</si>
  <si>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</si>
  <si>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</si>
  <si>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</si>
  <si>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</si>
  <si>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</si>
  <si>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</si>
  <si>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</si>
  <si>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Съставител:</t>
  </si>
  <si>
    <t>Анелия  Русанова</t>
  </si>
  <si>
    <t>28 октомври 2013 г.</t>
  </si>
  <si>
    <t xml:space="preserve">Ръководител:  </t>
  </si>
  <si>
    <t>Даниел Ризов</t>
  </si>
  <si>
    <t xml:space="preserve">ОТЧЕТ ЗА ДОХОДИТЕ  </t>
  </si>
  <si>
    <t>"ФАВОРИТ   ХОЛД" АД</t>
  </si>
  <si>
    <t xml:space="preserve">Вид на отчета:         неконсолидиран </t>
  </si>
  <si>
    <t>Отчетен период: IIІ-то тримесечие  2013 год.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</si>
  <si>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</si>
  <si>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</si>
  <si>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</si>
  <si>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</si>
  <si>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</si>
  <si>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</si>
  <si>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</si>
  <si>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</si>
  <si>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</si>
  <si>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</si>
  <si>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</si>
  <si>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</si>
  <si>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</si>
  <si>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</si>
  <si>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</si>
  <si>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</si>
  <si>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</si>
  <si>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</si>
  <si>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</si>
  <si>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</si>
  <si>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</si>
  <si>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</si>
  <si>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</si>
  <si>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</si>
  <si>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</si>
  <si>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</si>
  <si>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</si>
  <si>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</si>
  <si>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</si>
  <si>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</si>
  <si>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</si>
  <si>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</si>
  <si>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</si>
  <si>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</si>
  <si>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</si>
  <si>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</si>
  <si>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</si>
  <si>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</si>
  <si>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</si>
  <si>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</si>
  <si>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</si>
  <si>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</si>
  <si>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</si>
  <si>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</si>
  <si>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</si>
  <si>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</si>
  <si>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</si>
  <si>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</si>
  <si>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</si>
  <si>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</si>
  <si>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</si>
  <si>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</si>
  <si>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</si>
  <si>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</si>
  <si>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</si>
  <si>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</si>
  <si>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</si>
  <si>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</si>
  <si>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</si>
  <si>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</si>
  <si>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</si>
  <si>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</si>
  <si>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</si>
  <si>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</si>
  <si>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</si>
  <si>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</si>
  <si>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</si>
  <si>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</si>
  <si>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</si>
  <si>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</si>
  <si>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</si>
  <si>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</si>
  <si>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</si>
  <si>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</si>
  <si>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</si>
  <si>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</si>
  <si>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</si>
  <si>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</si>
  <si>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</si>
  <si>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</si>
  <si>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</si>
  <si>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</si>
  <si>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</si>
  <si>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</si>
  <si>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</si>
  <si>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</si>
  <si>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</si>
  <si>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</si>
  <si>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</si>
  <si>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</si>
  <si>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</si>
  <si>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</si>
  <si>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</si>
  <si>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</si>
  <si>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</si>
  <si>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</si>
  <si>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</si>
  <si>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</si>
  <si>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</si>
  <si>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</si>
  <si>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</si>
  <si>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</si>
  <si>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</si>
  <si>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</si>
  <si>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</si>
  <si>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</si>
  <si>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</si>
  <si>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</si>
  <si>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                                </t>
  </si>
  <si>
    <t xml:space="preserve">Дата на съставяне:                                       </t>
  </si>
  <si>
    <t xml:space="preserve">                      Анелия Русанова</t>
  </si>
  <si>
    <t xml:space="preserve">                                                                                                                             28 октомври 2013 г.</t>
  </si>
  <si>
    <t>Ръководител</t>
  </si>
  <si>
    <t xml:space="preserve">                  Даниел Ризов</t>
  </si>
  <si>
    <t xml:space="preserve"> ОТЧЕТ ЗА ПАРИЧНИТЕ ПОТОЦИ ПО ПРЕКИЯ МЕТОД</t>
  </si>
  <si>
    <t>Име на отчитащото се предприятие:</t>
  </si>
  <si>
    <t>"ФАВОРИТ ХОЛД" АД</t>
  </si>
  <si>
    <t>Вид на отчета:    неконсолидиран  ІII-то  тримесечие  2013 г.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</si>
  <si>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</si>
  <si>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</si>
  <si>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</si>
  <si>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</si>
  <si>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</si>
  <si>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</si>
  <si>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</si>
  <si>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</si>
  <si>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</si>
  <si>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</si>
  <si>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</si>
  <si>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</si>
  <si>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</si>
  <si>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</si>
  <si>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</si>
  <si>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</si>
  <si>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</si>
  <si>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</si>
  <si>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</si>
  <si>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</si>
  <si>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</si>
  <si>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</si>
  <si>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</si>
  <si>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</si>
  <si>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</si>
  <si>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</si>
  <si>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</si>
  <si>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</si>
  <si>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</si>
  <si>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</si>
  <si>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</si>
  <si>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</si>
  <si>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</si>
  <si>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</si>
  <si>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</si>
  <si>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</si>
  <si>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</si>
  <si>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</si>
  <si>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</si>
  <si>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</si>
  <si>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</si>
  <si>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</si>
  <si>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</si>
  <si>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</si>
  <si>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</si>
  <si>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</si>
  <si>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</si>
  <si>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</si>
  <si>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</si>
  <si>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</si>
  <si>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</si>
  <si>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</si>
  <si>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</si>
  <si>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</si>
  <si>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</si>
  <si>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</si>
  <si>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</si>
  <si>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</si>
  <si>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</si>
  <si>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</si>
  <si>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</si>
  <si>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</si>
  <si>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</si>
  <si>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</si>
  <si>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</si>
  <si>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</si>
  <si>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</si>
  <si>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</si>
  <si>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</si>
  <si>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</si>
  <si>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</si>
  <si>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</si>
  <si>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</si>
  <si>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</si>
  <si>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</si>
  <si>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Анелия Русанова</t>
  </si>
  <si>
    <t>Ръководител:</t>
  </si>
  <si>
    <t xml:space="preserve"> ОТЧЕТ  ЗА ИЗМЕНЕНИЯТА В СОБСТВЕНИЯ  КАПИТАЛ</t>
  </si>
  <si>
    <t xml:space="preserve">Вид на отчета:     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</si>
  <si>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</si>
  <si>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</si>
  <si>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</si>
  <si>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</si>
  <si>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</si>
  <si>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</si>
  <si>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</si>
  <si>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</si>
  <si>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</si>
  <si>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</si>
  <si>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</si>
  <si>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</si>
  <si>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</si>
  <si>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</si>
  <si>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</si>
  <si>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</si>
  <si>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</si>
  <si>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</si>
  <si>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</si>
  <si>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</si>
  <si>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</si>
  <si>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</si>
  <si>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</si>
  <si>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</si>
  <si>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</si>
  <si>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</si>
  <si>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</si>
  <si>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</si>
  <si>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</si>
  <si>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</si>
  <si>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</si>
  <si>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</si>
  <si>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</si>
  <si>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</si>
  <si>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</si>
  <si>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</si>
  <si>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</si>
  <si>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</si>
  <si>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</si>
  <si>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</si>
  <si>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</si>
  <si>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</si>
  <si>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</si>
  <si>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</si>
  <si>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</si>
  <si>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</si>
  <si>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</si>
  <si>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</si>
  <si>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</si>
  <si>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</si>
  <si>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</si>
  <si>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</si>
  <si>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</si>
  <si>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</si>
  <si>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</si>
  <si>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</si>
  <si>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</si>
  <si>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</si>
  <si>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</si>
  <si>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</si>
  <si>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Дата  на съставяне: 28 октомври 2013 г.                                                                                                                              </t>
  </si>
  <si>
    <t xml:space="preserve">Съставител:  </t>
  </si>
  <si>
    <t xml:space="preserve">Анелия Русанова </t>
  </si>
  <si>
    <t xml:space="preserve"> Ръководител:</t>
  </si>
  <si>
    <t xml:space="preserve">                                                                      СПРАВКА ЗА НЕТЕКУЩИТЕ АКТИВИ </t>
  </si>
  <si>
    <t>"ФАВОРИТ  ХОЛД" АД</t>
  </si>
  <si>
    <t>ЕИК по БУЛСТАТ  121577091</t>
  </si>
  <si>
    <t>Отчетен период:  III-то тримесечие 2013 г.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</si>
  <si>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</si>
  <si>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</si>
  <si>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</si>
  <si>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</si>
  <si>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</si>
  <si>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</si>
  <si>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</si>
  <si>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</si>
  <si>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</si>
  <si>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</si>
  <si>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</si>
  <si>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</si>
  <si>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</si>
  <si>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</si>
  <si>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</si>
  <si>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</si>
  <si>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</si>
  <si>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</si>
  <si>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</si>
  <si>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</si>
  <si>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</si>
  <si>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</si>
  <si>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</si>
  <si>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</si>
  <si>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</si>
  <si>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</si>
  <si>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</si>
  <si>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</si>
  <si>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</si>
  <si>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</si>
  <si>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</si>
  <si>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</si>
  <si>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</si>
  <si>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</si>
  <si>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</si>
  <si>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</si>
  <si>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</si>
  <si>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</si>
  <si>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</si>
  <si>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</si>
  <si>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</si>
  <si>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</si>
  <si>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</si>
  <si>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</si>
  <si>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</si>
  <si>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</si>
  <si>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</si>
  <si>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</si>
  <si>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</si>
  <si>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</si>
  <si>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</si>
  <si>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</si>
  <si>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</si>
  <si>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</si>
  <si>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</si>
  <si>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</si>
  <si>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</si>
  <si>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</si>
  <si>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</si>
  <si>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</si>
  <si>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</si>
  <si>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</si>
  <si>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</si>
  <si>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</si>
  <si>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</si>
  <si>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</si>
  <si>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</si>
  <si>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</si>
  <si>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</si>
  <si>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</si>
  <si>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</si>
  <si>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</si>
  <si>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</si>
  <si>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</si>
  <si>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</si>
  <si>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</si>
  <si>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</si>
  <si>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</si>
  <si>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</si>
  <si>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</si>
  <si>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</si>
  <si>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</si>
  <si>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</si>
  <si>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</si>
  <si>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</si>
  <si>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</si>
  <si>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</si>
  <si>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</si>
  <si>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</si>
  <si>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 28 октомври 2013 г.</t>
  </si>
  <si>
    <t xml:space="preserve">                                    Съставител:                          </t>
  </si>
  <si>
    <t xml:space="preserve">СПРАВКА ЗА ВЗЕМАНИЯТА, ЗАДЪЛЖЕНИЯТА И ПРОВИЗИИТЕ </t>
  </si>
  <si>
    <t xml:space="preserve">     "ФАВОРИТ  ХОЛД" АД</t>
  </si>
  <si>
    <t xml:space="preserve">                                    ІII-то тримесечие 2013 год.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</si>
  <si>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</si>
  <si>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</si>
  <si>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</si>
  <si>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</si>
  <si>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</si>
  <si>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</si>
  <si>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</si>
  <si>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</si>
  <si>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</si>
  <si>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</si>
  <si>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</si>
  <si>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</si>
  <si>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</si>
  <si>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</si>
  <si>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</si>
  <si>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</si>
  <si>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</si>
  <si>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</si>
  <si>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</si>
  <si>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</si>
  <si>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</si>
  <si>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</si>
  <si>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</si>
  <si>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</si>
  <si>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</si>
  <si>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</si>
  <si>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</si>
  <si>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</si>
  <si>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</si>
  <si>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</si>
  <si>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</si>
  <si>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</si>
  <si>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</si>
  <si>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</si>
  <si>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</si>
  <si>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</si>
  <si>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</si>
  <si>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</si>
  <si>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</si>
  <si>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</si>
  <si>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</si>
  <si>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</si>
  <si>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</si>
  <si>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</si>
  <si>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</si>
  <si>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</si>
  <si>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</si>
  <si>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</si>
  <si>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</si>
  <si>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</si>
  <si>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</si>
  <si>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</si>
  <si>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</si>
  <si>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</si>
  <si>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</si>
  <si>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</si>
  <si>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</si>
  <si>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</si>
  <si>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</si>
  <si>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</si>
  <si>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</si>
  <si>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</si>
  <si>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</si>
  <si>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</si>
  <si>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</si>
  <si>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</si>
  <si>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</si>
  <si>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</si>
  <si>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</si>
  <si>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</si>
  <si>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</si>
  <si>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</si>
  <si>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</si>
  <si>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</si>
  <si>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</si>
  <si>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</si>
  <si>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</si>
  <si>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</si>
  <si>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</si>
  <si>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</si>
  <si>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</si>
  <si>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</si>
  <si>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</si>
  <si>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</si>
  <si>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</si>
  <si>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</si>
  <si>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</si>
  <si>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</si>
  <si>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</si>
  <si>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</si>
  <si>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</si>
  <si>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</si>
  <si>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</si>
  <si>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</si>
  <si>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</si>
  <si>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</si>
  <si>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</si>
  <si>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</si>
  <si>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</si>
  <si>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</si>
  <si>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</si>
  <si>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</si>
  <si>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</si>
  <si>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</si>
  <si>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</si>
  <si>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</si>
  <si>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</si>
  <si>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</si>
  <si>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</si>
  <si>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</si>
  <si>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</si>
  <si>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</si>
  <si>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</si>
  <si>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</si>
  <si>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</si>
  <si>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</si>
  <si>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</si>
  <si>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</si>
  <si>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</si>
  <si>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</si>
  <si>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</si>
  <si>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</si>
  <si>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</si>
  <si>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</si>
  <si>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</si>
  <si>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</si>
  <si>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</si>
  <si>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</si>
  <si>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</si>
  <si>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</si>
  <si>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</si>
  <si>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</si>
  <si>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</si>
  <si>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</si>
  <si>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</si>
  <si>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</si>
  <si>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</si>
  <si>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</si>
  <si>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</si>
  <si>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</si>
  <si>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</si>
  <si>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</si>
  <si>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</si>
  <si>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</si>
  <si>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</si>
  <si>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</si>
  <si>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</si>
  <si>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</si>
  <si>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</si>
  <si>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</si>
  <si>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</si>
  <si>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</si>
  <si>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</si>
  <si>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</si>
  <si>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</si>
  <si>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</si>
  <si>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</si>
  <si>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</si>
  <si>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</si>
  <si>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</si>
  <si>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</si>
  <si>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</si>
  <si>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</si>
  <si>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</si>
  <si>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</si>
  <si>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</si>
  <si>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</si>
  <si>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</si>
  <si>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</si>
  <si>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</si>
  <si>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</si>
  <si>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  Анелия  Русанова</t>
  </si>
  <si>
    <t xml:space="preserve">                            Ръководител: Даниел Ризов</t>
  </si>
  <si>
    <t>СПРАВКА</t>
  </si>
  <si>
    <t>ЗА ЦЕННИТЕ КНИЖА</t>
  </si>
  <si>
    <t>"ФАВОРИТ  ХОЛД"АД</t>
  </si>
  <si>
    <t xml:space="preserve"> IIІ-то  тримесечие 2013 г.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</si>
  <si>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</si>
  <si>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</si>
  <si>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</si>
  <si>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</si>
  <si>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</si>
  <si>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</si>
  <si>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</si>
  <si>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</si>
  <si>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</si>
  <si>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</si>
  <si>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</si>
  <si>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</si>
  <si>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</si>
  <si>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</si>
  <si>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</si>
  <si>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</si>
  <si>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</si>
  <si>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</si>
  <si>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</si>
  <si>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</si>
  <si>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</si>
  <si>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</si>
  <si>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</si>
  <si>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</si>
  <si>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</si>
  <si>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</si>
  <si>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</si>
  <si>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</si>
  <si>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</si>
  <si>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</si>
  <si>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</si>
  <si>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</si>
  <si>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</si>
  <si>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</si>
  <si>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</si>
  <si>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</si>
  <si>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</si>
  <si>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</si>
  <si>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</si>
  <si>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</si>
  <si>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период:ІII-то  тримесечие 2013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</si>
  <si>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</si>
  <si>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</si>
  <si>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</si>
  <si>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</si>
  <si>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</si>
  <si>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</si>
  <si>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</si>
  <si>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</si>
  <si>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</si>
  <si>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</si>
  <si>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</si>
  <si>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</si>
  <si>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</si>
  <si>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</si>
  <si>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89. "ИФ Фаворит" ООД  гр.Бургас</t>
  </si>
  <si>
    <t>9. "Фаворит Петрол" АД  гр.Варна</t>
  </si>
  <si>
    <t xml:space="preserve">   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</si>
  <si>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</si>
  <si>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</si>
  <si>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</si>
  <si>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</si>
  <si>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1."Дружба" АД  гр.Разград</t>
  </si>
  <si>
    <t>2."Лесекспорт" АД  гр.Бургас</t>
  </si>
  <si>
    <t>3."Лазурен бряг " АД  гр.Приморско</t>
  </si>
  <si>
    <t>4."Кортекс Трейдинг" АД</t>
  </si>
  <si>
    <t>4."Металопак" АД  гр.Карнобат</t>
  </si>
  <si>
    <t>5. "Аутобохемия" АД - София</t>
  </si>
  <si>
    <t>5."Търговска къща Мебел" АД</t>
  </si>
  <si>
    <t>5."Интърг Еко"ООД  гр.Сливен -  В      ЛИКВИДАЦИЯ</t>
  </si>
  <si>
    <t>Обща сума III:</t>
  </si>
  <si>
    <t>IV. Инвестиции в други предприятия</t>
  </si>
  <si>
    <t>84011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</si>
  <si>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</si>
  <si>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</si>
  <si>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</si>
  <si>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</si>
  <si>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>5."Еуратек Финанс" АД-София</t>
  </si>
  <si>
    <t>5. Други инвестиции</t>
  </si>
  <si>
    <t>Обща сума за страната (I+II+III+IV):</t>
  </si>
  <si>
    <t>8-4016</t>
  </si>
  <si>
    <t>8-4050</t>
  </si>
  <si>
    <t xml:space="preserve">                              28 октомври 2013 г.</t>
  </si>
  <si>
    <t xml:space="preserve">Ръководител: </t>
  </si>
  <si>
    <t xml:space="preserve">                       Анелия Русанова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</si>
</sst>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32" fillId="13" borderId="0" applyNumberFormat="0" applyBorder="0" applyAlignment="0" applyProtection="0"/>
    <xf numFmtId="0" fontId="36" fillId="14" borderId="1" applyNumberFormat="0" applyAlignment="0" applyProtection="0"/>
    <xf numFmtId="0" fontId="3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6" borderId="1" applyNumberFormat="0" applyAlignment="0" applyProtection="0"/>
    <xf numFmtId="0" fontId="37" fillId="0" borderId="6" applyNumberFormat="0" applyFill="0" applyAlignment="0" applyProtection="0"/>
    <xf numFmtId="0" fontId="3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5" fillId="1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4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6" borderId="10" xfId="63" applyNumberFormat="1" applyFont="1" applyFill="1" applyBorder="1" applyAlignment="1" applyProtection="1">
      <alignment vertical="center"/>
      <protection locked="0"/>
    </xf>
    <xf numFmtId="1" fontId="12" fillId="6" borderId="10" xfId="63" applyNumberFormat="1" applyFont="1" applyFill="1" applyBorder="1" applyAlignment="1" applyProtection="1">
      <alignment vertical="center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6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6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6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6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6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6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4" borderId="14" xfId="59" applyNumberFormat="1" applyFont="1" applyFill="1" applyBorder="1" applyAlignment="1" applyProtection="1">
      <alignment horizontal="left" vertical="center" wrapText="1"/>
      <protection/>
    </xf>
    <xf numFmtId="1" fontId="12" fillId="14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6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6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6" borderId="10" xfId="56" applyNumberFormat="1" applyFont="1" applyFill="1" applyBorder="1" applyAlignment="1" applyProtection="1">
      <alignment horizontal="right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6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6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6" borderId="12" xfId="61" applyNumberFormat="1" applyFont="1" applyFill="1" applyBorder="1" applyAlignment="1" applyProtection="1">
      <alignment vertical="top" wrapText="1"/>
      <protection locked="0"/>
    </xf>
    <xf numFmtId="1" fontId="9" fillId="16" borderId="17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6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7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8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4" borderId="13" xfId="64" applyFont="1" applyFill="1" applyBorder="1" applyAlignment="1">
      <alignment horizontal="centerContinuous" vertical="center" wrapText="1"/>
      <protection/>
    </xf>
    <xf numFmtId="0" fontId="11" fillId="14" borderId="11" xfId="64" applyFont="1" applyFill="1" applyBorder="1" applyAlignment="1">
      <alignment horizontal="centerContinuous" vertical="center" wrapText="1"/>
      <protection/>
    </xf>
    <xf numFmtId="1" fontId="12" fillId="14" borderId="12" xfId="64" applyNumberFormat="1" applyFont="1" applyFill="1" applyBorder="1" applyAlignment="1" applyProtection="1">
      <alignment vertical="center"/>
      <protection locked="0"/>
    </xf>
    <xf numFmtId="1" fontId="12" fillId="14" borderId="14" xfId="64" applyNumberFormat="1" applyFont="1" applyFill="1" applyBorder="1" applyAlignment="1" applyProtection="1">
      <alignment vertical="center"/>
      <protection locked="0"/>
    </xf>
    <xf numFmtId="1" fontId="12" fillId="14" borderId="16" xfId="64" applyNumberFormat="1" applyFont="1" applyFill="1" applyBorder="1" applyAlignment="1" applyProtection="1">
      <alignment vertical="center"/>
      <protection locked="0"/>
    </xf>
    <xf numFmtId="1" fontId="12" fillId="16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6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6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4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4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4" borderId="18" xfId="61" applyNumberFormat="1" applyFont="1" applyFill="1" applyBorder="1" applyAlignment="1" applyProtection="1">
      <alignment horizontal="right" vertical="top" wrapText="1"/>
      <protection/>
    </xf>
    <xf numFmtId="0" fontId="4" fillId="14" borderId="30" xfId="0" applyFont="1" applyFill="1" applyBorder="1" applyAlignment="1" applyProtection="1">
      <alignment vertical="top" wrapText="1"/>
      <protection/>
    </xf>
    <xf numFmtId="0" fontId="4" fillId="14" borderId="31" xfId="0" applyFont="1" applyFill="1" applyBorder="1" applyAlignment="1" applyProtection="1">
      <alignment vertical="top" wrapText="1"/>
      <protection/>
    </xf>
    <xf numFmtId="0" fontId="25" fillId="18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8" borderId="10" xfId="61" applyFont="1" applyFill="1" applyBorder="1" applyAlignment="1" applyProtection="1">
      <alignment vertical="top" wrapText="1"/>
      <protection/>
    </xf>
    <xf numFmtId="0" fontId="4" fillId="14" borderId="23" xfId="0" applyFont="1" applyFill="1" applyBorder="1" applyAlignment="1" applyProtection="1">
      <alignment vertical="top" wrapText="1"/>
      <protection/>
    </xf>
    <xf numFmtId="0" fontId="4" fillId="14" borderId="32" xfId="0" applyFont="1" applyFill="1" applyBorder="1" applyAlignment="1" applyProtection="1">
      <alignment vertical="top" wrapText="1"/>
      <protection/>
    </xf>
    <xf numFmtId="0" fontId="4" fillId="14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8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8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8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8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8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8" borderId="10" xfId="61" applyNumberFormat="1" applyFont="1" applyFill="1" applyBorder="1" applyAlignment="1" applyProtection="1">
      <alignment vertical="top"/>
      <protection/>
    </xf>
    <xf numFmtId="0" fontId="25" fillId="18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4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4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4" borderId="10" xfId="59" applyNumberFormat="1" applyFont="1" applyFill="1" applyBorder="1" applyAlignment="1" applyProtection="1">
      <alignment vertical="justify" wrapText="1"/>
      <protection/>
    </xf>
    <xf numFmtId="0" fontId="12" fillId="14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4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4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6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6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6" borderId="10" xfId="60" applyNumberFormat="1" applyFont="1" applyFill="1" applyBorder="1" applyAlignment="1" applyProtection="1">
      <alignment horizontal="center"/>
      <protection locked="0"/>
    </xf>
    <xf numFmtId="1" fontId="4" fillId="16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8" borderId="10" xfId="61" applyFont="1" applyFill="1" applyBorder="1" applyAlignment="1" applyProtection="1">
      <alignment horizontal="left" vertical="top" wrapText="1"/>
      <protection/>
    </xf>
    <xf numFmtId="1" fontId="24" fillId="18" borderId="10" xfId="61" applyNumberFormat="1" applyFont="1" applyFill="1" applyBorder="1" applyAlignment="1" applyProtection="1">
      <alignment vertical="top" wrapText="1"/>
      <protection/>
    </xf>
    <xf numFmtId="0" fontId="24" fillId="18" borderId="37" xfId="61" applyFont="1" applyFill="1" applyBorder="1" applyAlignment="1" applyProtection="1">
      <alignment horizontal="left" vertical="top" wrapText="1"/>
      <protection/>
    </xf>
    <xf numFmtId="0" fontId="24" fillId="18" borderId="29" xfId="61" applyFont="1" applyFill="1" applyBorder="1" applyAlignment="1" applyProtection="1">
      <alignment vertical="top" wrapText="1"/>
      <protection/>
    </xf>
    <xf numFmtId="0" fontId="24" fillId="18" borderId="38" xfId="61" applyFont="1" applyFill="1" applyBorder="1" applyAlignment="1" applyProtection="1">
      <alignment vertical="top" wrapText="1"/>
      <protection/>
    </xf>
    <xf numFmtId="49" fontId="24" fillId="18" borderId="36" xfId="61" applyNumberFormat="1" applyFont="1" applyFill="1" applyBorder="1" applyAlignment="1" applyProtection="1">
      <alignment vertical="center" wrapText="1"/>
      <protection/>
    </xf>
    <xf numFmtId="0" fontId="24" fillId="18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6" borderId="10" xfId="59" applyNumberFormat="1" applyFont="1" applyFill="1" applyBorder="1" applyAlignment="1" applyProtection="1">
      <alignment vertical="center"/>
      <protection locked="0"/>
    </xf>
    <xf numFmtId="1" fontId="12" fillId="16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6" borderId="10" xfId="59" applyNumberFormat="1" applyFont="1" applyFill="1" applyBorder="1" applyAlignment="1" applyProtection="1">
      <alignment vertical="center" wrapText="1"/>
      <protection locked="0"/>
    </xf>
    <xf numFmtId="0" fontId="3" fillId="0" borderId="0" xfId="58" applyFont="1" applyAlignment="1" applyProtection="1">
      <alignment horizontal="left"/>
      <protection locked="0"/>
    </xf>
    <xf numFmtId="43" fontId="4" fillId="16" borderId="10" xfId="42" applyFont="1" applyFill="1" applyBorder="1" applyAlignment="1" applyProtection="1">
      <alignment horizontal="right" vertical="center" wrapText="1"/>
      <protection locked="0"/>
    </xf>
    <xf numFmtId="43" fontId="3" fillId="0" borderId="10" xfId="42" applyFont="1" applyBorder="1" applyAlignment="1">
      <alignment horizontal="center" vertical="center" wrapText="1"/>
    </xf>
    <xf numFmtId="43" fontId="0" fillId="0" borderId="0" xfId="42" applyFont="1" applyAlignment="1">
      <alignment horizontal="center"/>
    </xf>
    <xf numFmtId="43" fontId="3" fillId="0" borderId="0" xfId="42" applyFont="1" applyAlignment="1">
      <alignment horizontal="centerContinuous" vertical="center" wrapText="1"/>
    </xf>
    <xf numFmtId="0" fontId="20" fillId="0" borderId="0" xfId="60" applyFont="1" applyProtection="1">
      <alignment/>
      <protection locked="0"/>
    </xf>
    <xf numFmtId="0" fontId="0" fillId="0" borderId="0" xfId="58" applyFont="1">
      <alignment/>
      <protection/>
    </xf>
    <xf numFmtId="1" fontId="20" fillId="0" borderId="0" xfId="60" applyNumberFormat="1" applyFont="1" applyProtection="1">
      <alignment/>
      <protection locked="0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Continuous" vertical="center" wrapText="1"/>
      <protection/>
    </xf>
    <xf numFmtId="0" fontId="11" fillId="0" borderId="24" xfId="59" applyFont="1" applyBorder="1" applyAlignment="1" applyProtection="1">
      <alignment horizontal="centerContinuous" vertical="center" wrapText="1"/>
      <protection/>
    </xf>
    <xf numFmtId="0" fontId="11" fillId="0" borderId="23" xfId="59" applyFont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10" fillId="0" borderId="0" xfId="62" applyFont="1" applyFill="1" applyAlignment="1" applyProtection="1">
      <alignment horizontal="centerContinuous" wrapText="1"/>
      <protection locked="0"/>
    </xf>
    <xf numFmtId="0" fontId="11" fillId="0" borderId="0" xfId="64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1" fillId="0" borderId="25" xfId="59" applyFont="1" applyBorder="1" applyAlignment="1" applyProtection="1">
      <alignment horizontal="centerContinuous" vertical="center" wrapText="1"/>
      <protection/>
    </xf>
    <xf numFmtId="49" fontId="11" fillId="0" borderId="13" xfId="59" applyNumberFormat="1" applyFont="1" applyBorder="1" applyAlignment="1" applyProtection="1">
      <alignment horizontal="centerContinuous" vertical="center" wrapText="1"/>
      <protection/>
    </xf>
    <xf numFmtId="49" fontId="11" fillId="0" borderId="11" xfId="59" applyNumberFormat="1" applyFont="1" applyBorder="1" applyAlignment="1" applyProtection="1">
      <alignment horizontal="centerContinuous" vertical="center" wrapText="1"/>
      <protection/>
    </xf>
    <xf numFmtId="0" fontId="12" fillId="0" borderId="0" xfId="59" applyFont="1" applyAlignment="1" applyProtection="1">
      <alignment horizontal="centerContinuous"/>
      <protection locked="0"/>
    </xf>
    <xf numFmtId="0" fontId="11" fillId="0" borderId="13" xfId="59" applyFont="1" applyBorder="1" applyAlignment="1" applyProtection="1">
      <alignment horizontal="centerContinuous" vertical="center" wrapText="1"/>
      <protection/>
    </xf>
    <xf numFmtId="0" fontId="11" fillId="0" borderId="11" xfId="59" applyFont="1" applyBorder="1" applyAlignment="1" applyProtection="1">
      <alignment horizontal="centerContinuous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49" fontId="11" fillId="0" borderId="0" xfId="57" applyNumberFormat="1" applyFont="1" applyAlignment="1" applyProtection="1">
      <alignment horizontal="centerContinuous" vertical="center" wrapText="1"/>
      <protection locked="0"/>
    </xf>
    <xf numFmtId="0" fontId="0" fillId="0" borderId="0" xfId="0" applyAlignment="1">
      <alignment/>
    </xf>
    <xf numFmtId="0" fontId="11" fillId="0" borderId="0" xfId="61" applyFont="1" applyBorder="1" applyAlignment="1" applyProtection="1">
      <alignment horizontal="centerContinuous" vertical="top" wrapText="1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B73">
      <selection activeCell="D74" sqref="D74"/>
    </sheetView>
  </sheetViews>
  <sheetFormatPr defaultColWidth="9.25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2</v>
      </c>
      <c r="F3" s="271" t="s">
        <v>3</v>
      </c>
      <c r="G3" s="224"/>
      <c r="H3" s="593">
        <v>121577091</v>
      </c>
    </row>
    <row r="4" spans="1:8" ht="15">
      <c r="A4" s="202" t="s">
        <v>4</v>
      </c>
      <c r="B4" s="581"/>
      <c r="C4" s="581"/>
      <c r="D4" s="582"/>
      <c r="E4" s="574" t="s">
        <v>5</v>
      </c>
      <c r="F4" s="222" t="s">
        <v>6</v>
      </c>
      <c r="G4" s="223"/>
      <c r="H4" s="593" t="s">
        <v>5</v>
      </c>
    </row>
    <row r="5" spans="1:8" ht="15">
      <c r="A5" s="202" t="s">
        <v>7</v>
      </c>
      <c r="B5" s="266"/>
      <c r="C5" s="266"/>
      <c r="D5" s="266"/>
      <c r="E5" s="594" t="s">
        <v>8</v>
      </c>
      <c r="F5" s="222"/>
      <c r="G5" s="223"/>
      <c r="H5" s="273" t="s">
        <v>9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10</v>
      </c>
      <c r="B7" s="275" t="s">
        <v>11</v>
      </c>
      <c r="C7" s="276" t="s">
        <v>12</v>
      </c>
      <c r="D7" s="276" t="s">
        <v>13</v>
      </c>
      <c r="E7" s="277" t="s">
        <v>14</v>
      </c>
      <c r="F7" s="275" t="s">
        <v>11</v>
      </c>
      <c r="G7" s="276" t="s">
        <v>15</v>
      </c>
      <c r="H7" s="278" t="s">
        <v>16</v>
      </c>
    </row>
    <row r="8" spans="1:8" ht="14.25">
      <c r="A8" s="279" t="s">
        <v>17</v>
      </c>
      <c r="B8" s="280" t="s">
        <v>18</v>
      </c>
      <c r="C8" s="280">
        <v>1</v>
      </c>
      <c r="D8" s="280">
        <v>2</v>
      </c>
      <c r="E8" s="281" t="s">
        <v>17</v>
      </c>
      <c r="F8" s="280" t="s">
        <v>18</v>
      </c>
      <c r="G8" s="280">
        <v>1</v>
      </c>
      <c r="H8" s="282">
        <v>2</v>
      </c>
    </row>
    <row r="9" spans="1:8" ht="15">
      <c r="A9" s="553" t="s">
        <v>19</v>
      </c>
      <c r="B9" s="283"/>
      <c r="C9" s="284"/>
      <c r="D9" s="285"/>
      <c r="E9" s="551" t="s">
        <v>20</v>
      </c>
      <c r="F9" s="286"/>
      <c r="G9" s="287"/>
      <c r="H9" s="288"/>
    </row>
    <row r="10" spans="1:8" ht="15">
      <c r="A10" s="289" t="s">
        <v>21</v>
      </c>
      <c r="B10" s="290"/>
      <c r="C10" s="284"/>
      <c r="D10" s="285"/>
      <c r="E10" s="291" t="s">
        <v>22</v>
      </c>
      <c r="F10" s="292"/>
      <c r="G10" s="293"/>
      <c r="H10" s="294"/>
    </row>
    <row r="11" spans="1:8" ht="15">
      <c r="A11" s="289" t="s">
        <v>23</v>
      </c>
      <c r="B11" s="295" t="s">
        <v>24</v>
      </c>
      <c r="C11" s="203"/>
      <c r="D11" s="203"/>
      <c r="E11" s="291" t="s">
        <v>25</v>
      </c>
      <c r="F11" s="296" t="s">
        <v>26</v>
      </c>
      <c r="G11" s="204">
        <v>2357</v>
      </c>
      <c r="H11" s="204">
        <v>2357</v>
      </c>
    </row>
    <row r="12" spans="1:8" ht="15">
      <c r="A12" s="289" t="s">
        <v>27</v>
      </c>
      <c r="B12" s="295" t="s">
        <v>28</v>
      </c>
      <c r="C12" s="203"/>
      <c r="D12" s="203"/>
      <c r="E12" s="291" t="s">
        <v>29</v>
      </c>
      <c r="F12" s="296" t="s">
        <v>30</v>
      </c>
      <c r="G12" s="205">
        <v>2357</v>
      </c>
      <c r="H12" s="205">
        <v>2357</v>
      </c>
    </row>
    <row r="13" spans="1:8" ht="15">
      <c r="A13" s="289" t="s">
        <v>31</v>
      </c>
      <c r="B13" s="295" t="s">
        <v>32</v>
      </c>
      <c r="C13" s="203"/>
      <c r="D13" s="203"/>
      <c r="E13" s="291" t="s">
        <v>33</v>
      </c>
      <c r="F13" s="296" t="s">
        <v>34</v>
      </c>
      <c r="G13" s="205"/>
      <c r="H13" s="205"/>
    </row>
    <row r="14" spans="1:8" ht="15">
      <c r="A14" s="289" t="s">
        <v>35</v>
      </c>
      <c r="B14" s="295" t="s">
        <v>36</v>
      </c>
      <c r="C14" s="203"/>
      <c r="D14" s="203"/>
      <c r="E14" s="297" t="s">
        <v>37</v>
      </c>
      <c r="F14" s="296" t="s">
        <v>38</v>
      </c>
      <c r="G14" s="389"/>
      <c r="H14" s="389"/>
    </row>
    <row r="15" spans="1:8" ht="15">
      <c r="A15" s="289" t="s">
        <v>39</v>
      </c>
      <c r="B15" s="295" t="s">
        <v>40</v>
      </c>
      <c r="C15" s="203"/>
      <c r="D15" s="203"/>
      <c r="E15" s="297" t="s">
        <v>41</v>
      </c>
      <c r="F15" s="296" t="s">
        <v>42</v>
      </c>
      <c r="G15" s="389"/>
      <c r="H15" s="389"/>
    </row>
    <row r="16" spans="1:8" ht="15">
      <c r="A16" s="289" t="s">
        <v>43</v>
      </c>
      <c r="B16" s="298" t="s">
        <v>44</v>
      </c>
      <c r="C16" s="203"/>
      <c r="D16" s="203"/>
      <c r="E16" s="297" t="s">
        <v>45</v>
      </c>
      <c r="F16" s="296" t="s">
        <v>46</v>
      </c>
      <c r="G16" s="389"/>
      <c r="H16" s="389"/>
    </row>
    <row r="17" spans="1:18" ht="25.5">
      <c r="A17" s="289" t="s">
        <v>47</v>
      </c>
      <c r="B17" s="295" t="s">
        <v>48</v>
      </c>
      <c r="C17" s="203"/>
      <c r="D17" s="203"/>
      <c r="E17" s="297" t="s">
        <v>49</v>
      </c>
      <c r="F17" s="299" t="s">
        <v>50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51</v>
      </c>
      <c r="B18" s="295" t="s">
        <v>52</v>
      </c>
      <c r="C18" s="203"/>
      <c r="D18" s="203"/>
      <c r="E18" s="291" t="s">
        <v>53</v>
      </c>
      <c r="F18" s="300"/>
      <c r="G18" s="301"/>
      <c r="H18" s="302"/>
    </row>
    <row r="19" spans="1:15" ht="15">
      <c r="A19" s="289" t="s">
        <v>54</v>
      </c>
      <c r="B19" s="303" t="s">
        <v>55</v>
      </c>
      <c r="C19" s="207">
        <f>SUM(C11:C18)</f>
        <v>0</v>
      </c>
      <c r="D19" s="207">
        <f>SUM(D11:D18)</f>
        <v>0</v>
      </c>
      <c r="E19" s="291" t="s">
        <v>56</v>
      </c>
      <c r="F19" s="296" t="s">
        <v>57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58</v>
      </c>
      <c r="B20" s="303" t="s">
        <v>59</v>
      </c>
      <c r="C20" s="203"/>
      <c r="D20" s="203"/>
      <c r="E20" s="291" t="s">
        <v>60</v>
      </c>
      <c r="F20" s="296" t="s">
        <v>61</v>
      </c>
      <c r="G20" s="210"/>
      <c r="H20" s="210"/>
    </row>
    <row r="21" spans="1:18" ht="15">
      <c r="A21" s="289" t="s">
        <v>62</v>
      </c>
      <c r="B21" s="304" t="s">
        <v>63</v>
      </c>
      <c r="C21" s="203"/>
      <c r="D21" s="203"/>
      <c r="E21" s="305" t="s">
        <v>64</v>
      </c>
      <c r="F21" s="296" t="s">
        <v>65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66</v>
      </c>
      <c r="B22" s="295"/>
      <c r="C22" s="306"/>
      <c r="D22" s="207"/>
      <c r="E22" s="297" t="s">
        <v>67</v>
      </c>
      <c r="F22" s="296" t="s">
        <v>68</v>
      </c>
      <c r="G22" s="204">
        <v>323</v>
      </c>
      <c r="H22" s="204">
        <v>323</v>
      </c>
    </row>
    <row r="23" spans="1:13" ht="15">
      <c r="A23" s="289" t="s">
        <v>69</v>
      </c>
      <c r="B23" s="295" t="s">
        <v>70</v>
      </c>
      <c r="C23" s="203"/>
      <c r="D23" s="203"/>
      <c r="E23" s="307" t="s">
        <v>71</v>
      </c>
      <c r="F23" s="296" t="s">
        <v>72</v>
      </c>
      <c r="G23" s="204"/>
      <c r="H23" s="204"/>
      <c r="M23" s="209"/>
    </row>
    <row r="24" spans="1:8" ht="15">
      <c r="A24" s="289" t="s">
        <v>73</v>
      </c>
      <c r="B24" s="295" t="s">
        <v>74</v>
      </c>
      <c r="C24" s="203"/>
      <c r="D24" s="203"/>
      <c r="E24" s="291" t="s">
        <v>75</v>
      </c>
      <c r="F24" s="296" t="s">
        <v>76</v>
      </c>
      <c r="G24" s="204">
        <v>5196</v>
      </c>
      <c r="H24" s="204">
        <v>5196</v>
      </c>
    </row>
    <row r="25" spans="1:18" ht="15">
      <c r="A25" s="289" t="s">
        <v>77</v>
      </c>
      <c r="B25" s="295" t="s">
        <v>78</v>
      </c>
      <c r="C25" s="203"/>
      <c r="D25" s="203"/>
      <c r="E25" s="307" t="s">
        <v>79</v>
      </c>
      <c r="F25" s="299" t="s">
        <v>80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81</v>
      </c>
      <c r="B26" s="295" t="s">
        <v>82</v>
      </c>
      <c r="C26" s="203"/>
      <c r="D26" s="203"/>
      <c r="E26" s="291" t="s">
        <v>83</v>
      </c>
      <c r="F26" s="300"/>
      <c r="G26" s="301"/>
      <c r="H26" s="302"/>
    </row>
    <row r="27" spans="1:18" ht="15">
      <c r="A27" s="289" t="s">
        <v>84</v>
      </c>
      <c r="B27" s="304" t="s">
        <v>85</v>
      </c>
      <c r="C27" s="207">
        <f>SUM(C23:C26)</f>
        <v>0</v>
      </c>
      <c r="D27" s="207">
        <f>SUM(D23:D26)</f>
        <v>0</v>
      </c>
      <c r="E27" s="307" t="s">
        <v>86</v>
      </c>
      <c r="F27" s="296" t="s">
        <v>87</v>
      </c>
      <c r="G27" s="206">
        <f>SUM(G28:G30)</f>
        <v>2221</v>
      </c>
      <c r="H27" s="206">
        <f>SUM(H28:H30)</f>
        <v>1815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88</v>
      </c>
      <c r="F28" s="296" t="s">
        <v>89</v>
      </c>
      <c r="G28" s="204">
        <v>2607</v>
      </c>
      <c r="H28" s="204">
        <v>2201</v>
      </c>
    </row>
    <row r="29" spans="1:13" ht="15">
      <c r="A29" s="289" t="s">
        <v>90</v>
      </c>
      <c r="B29" s="295"/>
      <c r="C29" s="306"/>
      <c r="D29" s="207"/>
      <c r="E29" s="305" t="s">
        <v>91</v>
      </c>
      <c r="F29" s="296" t="s">
        <v>92</v>
      </c>
      <c r="G29" s="389">
        <v>-386</v>
      </c>
      <c r="H29" s="389">
        <v>-386</v>
      </c>
      <c r="M29" s="209"/>
    </row>
    <row r="30" spans="1:8" ht="15">
      <c r="A30" s="289" t="s">
        <v>93</v>
      </c>
      <c r="B30" s="295" t="s">
        <v>94</v>
      </c>
      <c r="C30" s="203"/>
      <c r="D30" s="203"/>
      <c r="E30" s="291" t="s">
        <v>95</v>
      </c>
      <c r="F30" s="296" t="s">
        <v>96</v>
      </c>
      <c r="G30" s="210"/>
      <c r="H30" s="210"/>
    </row>
    <row r="31" spans="1:13" ht="15">
      <c r="A31" s="289" t="s">
        <v>97</v>
      </c>
      <c r="B31" s="295" t="s">
        <v>98</v>
      </c>
      <c r="C31" s="390"/>
      <c r="D31" s="390"/>
      <c r="E31" s="307" t="s">
        <v>99</v>
      </c>
      <c r="F31" s="296" t="s">
        <v>100</v>
      </c>
      <c r="G31" s="204">
        <v>110</v>
      </c>
      <c r="H31" s="204">
        <v>406</v>
      </c>
      <c r="M31" s="209"/>
    </row>
    <row r="32" spans="1:15" ht="15">
      <c r="A32" s="289" t="s">
        <v>101</v>
      </c>
      <c r="B32" s="304" t="s">
        <v>102</v>
      </c>
      <c r="C32" s="207">
        <f>C30+C31</f>
        <v>0</v>
      </c>
      <c r="D32" s="207">
        <f>D30+D31</f>
        <v>0</v>
      </c>
      <c r="E32" s="297" t="s">
        <v>103</v>
      </c>
      <c r="F32" s="296" t="s">
        <v>104</v>
      </c>
      <c r="G32" s="389"/>
      <c r="H32" s="389"/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105</v>
      </c>
      <c r="B33" s="298"/>
      <c r="C33" s="306"/>
      <c r="D33" s="207"/>
      <c r="E33" s="307" t="s">
        <v>106</v>
      </c>
      <c r="F33" s="299" t="s">
        <v>107</v>
      </c>
      <c r="G33" s="206">
        <f>G27+G31+G32</f>
        <v>2331</v>
      </c>
      <c r="H33" s="206">
        <f>H27+H31+H32</f>
        <v>2221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108</v>
      </c>
      <c r="B34" s="298" t="s">
        <v>109</v>
      </c>
      <c r="C34" s="207">
        <f>SUM(C35:C38)</f>
        <v>4788</v>
      </c>
      <c r="D34" s="207">
        <f>SUM(D35:D38)</f>
        <v>4788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110</v>
      </c>
      <c r="B35" s="295" t="s">
        <v>111</v>
      </c>
      <c r="C35" s="203">
        <v>2554</v>
      </c>
      <c r="D35" s="203">
        <v>2554</v>
      </c>
      <c r="E35" s="311"/>
      <c r="F35" s="312"/>
      <c r="G35" s="313"/>
      <c r="H35" s="314"/>
    </row>
    <row r="36" spans="1:18" ht="15">
      <c r="A36" s="289" t="s">
        <v>112</v>
      </c>
      <c r="B36" s="295" t="s">
        <v>113</v>
      </c>
      <c r="C36" s="203"/>
      <c r="D36" s="203"/>
      <c r="E36" s="291" t="s">
        <v>114</v>
      </c>
      <c r="F36" s="315" t="s">
        <v>115</v>
      </c>
      <c r="G36" s="206">
        <f>G25+G17+G33</f>
        <v>10221</v>
      </c>
      <c r="H36" s="206">
        <f>H25+H17+H33</f>
        <v>10111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116</v>
      </c>
      <c r="B37" s="295" t="s">
        <v>117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118</v>
      </c>
      <c r="B38" s="295" t="s">
        <v>119</v>
      </c>
      <c r="C38" s="203">
        <v>421</v>
      </c>
      <c r="D38" s="203">
        <v>421</v>
      </c>
      <c r="E38" s="317"/>
      <c r="F38" s="312"/>
      <c r="G38" s="313"/>
      <c r="H38" s="314"/>
    </row>
    <row r="39" spans="1:15" ht="15">
      <c r="A39" s="289" t="s">
        <v>120</v>
      </c>
      <c r="B39" s="318" t="s">
        <v>121</v>
      </c>
      <c r="C39" s="211">
        <f>C40+C41+C43</f>
        <v>0</v>
      </c>
      <c r="D39" s="211">
        <f>D40+D41+D43</f>
        <v>0</v>
      </c>
      <c r="E39" s="552" t="s">
        <v>122</v>
      </c>
      <c r="F39" s="315" t="s">
        <v>123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124</v>
      </c>
      <c r="B40" s="318" t="s">
        <v>125</v>
      </c>
      <c r="C40" s="203"/>
      <c r="D40" s="203"/>
      <c r="E40" s="297"/>
      <c r="F40" s="316"/>
      <c r="G40" s="309"/>
      <c r="H40" s="310"/>
    </row>
    <row r="41" spans="1:8" ht="15">
      <c r="A41" s="289" t="s">
        <v>126</v>
      </c>
      <c r="B41" s="318" t="s">
        <v>127</v>
      </c>
      <c r="C41" s="203"/>
      <c r="D41" s="203"/>
      <c r="E41" s="552" t="s">
        <v>128</v>
      </c>
      <c r="F41" s="319"/>
      <c r="G41" s="320"/>
      <c r="H41" s="321"/>
    </row>
    <row r="42" spans="1:8" ht="15">
      <c r="A42" s="289" t="s">
        <v>129</v>
      </c>
      <c r="B42" s="318" t="s">
        <v>130</v>
      </c>
      <c r="C42" s="212"/>
      <c r="D42" s="212"/>
      <c r="E42" s="291" t="s">
        <v>131</v>
      </c>
      <c r="F42" s="312"/>
      <c r="G42" s="313"/>
      <c r="H42" s="314"/>
    </row>
    <row r="43" spans="1:13" ht="15">
      <c r="A43" s="289" t="s">
        <v>132</v>
      </c>
      <c r="B43" s="318" t="s">
        <v>133</v>
      </c>
      <c r="C43" s="203"/>
      <c r="D43" s="203"/>
      <c r="E43" s="297" t="s">
        <v>134</v>
      </c>
      <c r="F43" s="296" t="s">
        <v>135</v>
      </c>
      <c r="G43" s="204"/>
      <c r="H43" s="204"/>
      <c r="M43" s="209"/>
    </row>
    <row r="44" spans="1:8" ht="15">
      <c r="A44" s="289" t="s">
        <v>136</v>
      </c>
      <c r="B44" s="318" t="s">
        <v>137</v>
      </c>
      <c r="C44" s="203"/>
      <c r="D44" s="203"/>
      <c r="E44" s="322" t="s">
        <v>138</v>
      </c>
      <c r="F44" s="296" t="s">
        <v>139</v>
      </c>
      <c r="G44" s="204"/>
      <c r="H44" s="204"/>
    </row>
    <row r="45" spans="1:15" ht="15">
      <c r="A45" s="289" t="s">
        <v>140</v>
      </c>
      <c r="B45" s="303" t="s">
        <v>141</v>
      </c>
      <c r="C45" s="207">
        <f>C34+C39+C44</f>
        <v>4788</v>
      </c>
      <c r="D45" s="207">
        <f>D34+D39+D44</f>
        <v>4788</v>
      </c>
      <c r="E45" s="305" t="s">
        <v>142</v>
      </c>
      <c r="F45" s="296" t="s">
        <v>143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144</v>
      </c>
      <c r="B46" s="295"/>
      <c r="C46" s="306"/>
      <c r="D46" s="207"/>
      <c r="E46" s="291" t="s">
        <v>145</v>
      </c>
      <c r="F46" s="296" t="s">
        <v>146</v>
      </c>
      <c r="G46" s="204"/>
      <c r="H46" s="204"/>
    </row>
    <row r="47" spans="1:13" ht="15">
      <c r="A47" s="289" t="s">
        <v>147</v>
      </c>
      <c r="B47" s="295" t="s">
        <v>148</v>
      </c>
      <c r="C47" s="203">
        <v>3323</v>
      </c>
      <c r="D47" s="203">
        <v>3323</v>
      </c>
      <c r="E47" s="305" t="s">
        <v>149</v>
      </c>
      <c r="F47" s="296" t="s">
        <v>150</v>
      </c>
      <c r="G47" s="204"/>
      <c r="H47" s="204"/>
      <c r="M47" s="209"/>
    </row>
    <row r="48" spans="1:8" ht="15">
      <c r="A48" s="289" t="s">
        <v>151</v>
      </c>
      <c r="B48" s="298" t="s">
        <v>152</v>
      </c>
      <c r="C48" s="203">
        <v>4119</v>
      </c>
      <c r="D48" s="203">
        <v>4119</v>
      </c>
      <c r="E48" s="291" t="s">
        <v>153</v>
      </c>
      <c r="F48" s="296" t="s">
        <v>154</v>
      </c>
      <c r="G48" s="204"/>
      <c r="H48" s="204"/>
    </row>
    <row r="49" spans="1:18" ht="15">
      <c r="A49" s="289" t="s">
        <v>155</v>
      </c>
      <c r="B49" s="295" t="s">
        <v>156</v>
      </c>
      <c r="C49" s="203"/>
      <c r="D49" s="203"/>
      <c r="E49" s="305" t="s">
        <v>54</v>
      </c>
      <c r="F49" s="299" t="s">
        <v>157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81</v>
      </c>
      <c r="B50" s="295" t="s">
        <v>158</v>
      </c>
      <c r="C50" s="203"/>
      <c r="D50" s="203"/>
      <c r="E50" s="291"/>
      <c r="F50" s="296"/>
      <c r="G50" s="306"/>
      <c r="H50" s="206"/>
    </row>
    <row r="51" spans="1:15" ht="15">
      <c r="A51" s="289" t="s">
        <v>159</v>
      </c>
      <c r="B51" s="303" t="s">
        <v>160</v>
      </c>
      <c r="C51" s="207">
        <f>SUM(C47:C50)</f>
        <v>7442</v>
      </c>
      <c r="D51" s="207">
        <f>SUM(D47:D50)</f>
        <v>7442</v>
      </c>
      <c r="E51" s="305" t="s">
        <v>161</v>
      </c>
      <c r="F51" s="299" t="s">
        <v>162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5</v>
      </c>
      <c r="B52" s="303"/>
      <c r="C52" s="306"/>
      <c r="D52" s="207"/>
      <c r="E52" s="291" t="s">
        <v>163</v>
      </c>
      <c r="F52" s="299" t="s">
        <v>164</v>
      </c>
      <c r="G52" s="204"/>
      <c r="H52" s="204"/>
    </row>
    <row r="53" spans="1:8" ht="15">
      <c r="A53" s="289" t="s">
        <v>165</v>
      </c>
      <c r="B53" s="303" t="s">
        <v>166</v>
      </c>
      <c r="C53" s="203"/>
      <c r="D53" s="203"/>
      <c r="E53" s="291" t="s">
        <v>167</v>
      </c>
      <c r="F53" s="299" t="s">
        <v>168</v>
      </c>
      <c r="G53" s="204"/>
      <c r="H53" s="204"/>
    </row>
    <row r="54" spans="1:8" ht="15">
      <c r="A54" s="289" t="s">
        <v>169</v>
      </c>
      <c r="B54" s="303" t="s">
        <v>170</v>
      </c>
      <c r="C54" s="203"/>
      <c r="D54" s="203"/>
      <c r="E54" s="291" t="s">
        <v>171</v>
      </c>
      <c r="F54" s="299" t="s">
        <v>172</v>
      </c>
      <c r="G54" s="204"/>
      <c r="H54" s="204"/>
    </row>
    <row r="55" spans="1:18" ht="25.5">
      <c r="A55" s="323" t="s">
        <v>173</v>
      </c>
      <c r="B55" s="324" t="s">
        <v>174</v>
      </c>
      <c r="C55" s="207">
        <f>C19+C20+C21+C27+C32+C45+C51+C53+C54</f>
        <v>12230</v>
      </c>
      <c r="D55" s="207">
        <f>D19+D20+D21+D27+D32+D45+D51+D53+D54</f>
        <v>12230</v>
      </c>
      <c r="E55" s="291" t="s">
        <v>175</v>
      </c>
      <c r="F55" s="315" t="s">
        <v>176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177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178</v>
      </c>
      <c r="B57" s="295"/>
      <c r="C57" s="306"/>
      <c r="D57" s="207"/>
      <c r="E57" s="557" t="s">
        <v>179</v>
      </c>
      <c r="F57" s="325"/>
      <c r="G57" s="306"/>
      <c r="H57" s="206"/>
      <c r="M57" s="209"/>
    </row>
    <row r="58" spans="1:8" ht="15">
      <c r="A58" s="289" t="s">
        <v>180</v>
      </c>
      <c r="B58" s="295" t="s">
        <v>181</v>
      </c>
      <c r="C58" s="203"/>
      <c r="D58" s="203"/>
      <c r="E58" s="291" t="s">
        <v>131</v>
      </c>
      <c r="F58" s="326"/>
      <c r="G58" s="306"/>
      <c r="H58" s="206"/>
    </row>
    <row r="59" spans="1:13" ht="15">
      <c r="A59" s="289" t="s">
        <v>182</v>
      </c>
      <c r="B59" s="295" t="s">
        <v>183</v>
      </c>
      <c r="C59" s="203"/>
      <c r="D59" s="203"/>
      <c r="E59" s="305" t="s">
        <v>184</v>
      </c>
      <c r="F59" s="296" t="s">
        <v>185</v>
      </c>
      <c r="G59" s="204">
        <v>98</v>
      </c>
      <c r="H59" s="204">
        <v>95</v>
      </c>
      <c r="M59" s="209"/>
    </row>
    <row r="60" spans="1:8" ht="15">
      <c r="A60" s="289" t="s">
        <v>186</v>
      </c>
      <c r="B60" s="295" t="s">
        <v>187</v>
      </c>
      <c r="C60" s="203"/>
      <c r="D60" s="203"/>
      <c r="E60" s="291" t="s">
        <v>188</v>
      </c>
      <c r="F60" s="296" t="s">
        <v>189</v>
      </c>
      <c r="G60" s="204"/>
      <c r="H60" s="204"/>
    </row>
    <row r="61" spans="1:18" ht="15">
      <c r="A61" s="289" t="s">
        <v>190</v>
      </c>
      <c r="B61" s="298" t="s">
        <v>191</v>
      </c>
      <c r="C61" s="203"/>
      <c r="D61" s="203"/>
      <c r="E61" s="297" t="s">
        <v>192</v>
      </c>
      <c r="F61" s="326" t="s">
        <v>193</v>
      </c>
      <c r="G61" s="206">
        <f>SUM(G62:G68)</f>
        <v>2240</v>
      </c>
      <c r="H61" s="206">
        <f>SUM(H62:H68)</f>
        <v>2200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194</v>
      </c>
      <c r="B62" s="298" t="s">
        <v>195</v>
      </c>
      <c r="C62" s="203"/>
      <c r="D62" s="203"/>
      <c r="E62" s="297" t="s">
        <v>196</v>
      </c>
      <c r="F62" s="296" t="s">
        <v>197</v>
      </c>
      <c r="G62" s="204">
        <v>2024</v>
      </c>
      <c r="H62" s="204">
        <v>2022</v>
      </c>
    </row>
    <row r="63" spans="1:13" ht="15">
      <c r="A63" s="289" t="s">
        <v>198</v>
      </c>
      <c r="B63" s="295" t="s">
        <v>199</v>
      </c>
      <c r="C63" s="203"/>
      <c r="D63" s="203"/>
      <c r="E63" s="291" t="s">
        <v>200</v>
      </c>
      <c r="F63" s="296" t="s">
        <v>201</v>
      </c>
      <c r="G63" s="204"/>
      <c r="H63" s="204"/>
      <c r="M63" s="209"/>
    </row>
    <row r="64" spans="1:15" ht="15">
      <c r="A64" s="289" t="s">
        <v>54</v>
      </c>
      <c r="B64" s="303" t="s">
        <v>202</v>
      </c>
      <c r="C64" s="207">
        <f>SUM(C58:C63)</f>
        <v>0</v>
      </c>
      <c r="D64" s="207">
        <f>SUM(D58:D63)</f>
        <v>0</v>
      </c>
      <c r="E64" s="291" t="s">
        <v>203</v>
      </c>
      <c r="F64" s="296" t="s">
        <v>204</v>
      </c>
      <c r="G64" s="204">
        <v>130</v>
      </c>
      <c r="H64" s="204">
        <v>126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205</v>
      </c>
      <c r="F65" s="296" t="s">
        <v>206</v>
      </c>
      <c r="G65" s="204"/>
      <c r="H65" s="204"/>
    </row>
    <row r="66" spans="1:8" ht="15">
      <c r="A66" s="289" t="s">
        <v>207</v>
      </c>
      <c r="B66" s="295"/>
      <c r="C66" s="306"/>
      <c r="D66" s="207"/>
      <c r="E66" s="291" t="s">
        <v>208</v>
      </c>
      <c r="F66" s="296" t="s">
        <v>209</v>
      </c>
      <c r="G66" s="204">
        <v>79</v>
      </c>
      <c r="H66" s="204">
        <v>45</v>
      </c>
    </row>
    <row r="67" spans="1:8" ht="15">
      <c r="A67" s="289" t="s">
        <v>210</v>
      </c>
      <c r="B67" s="295" t="s">
        <v>211</v>
      </c>
      <c r="C67" s="203">
        <v>7392</v>
      </c>
      <c r="D67" s="203">
        <v>7065</v>
      </c>
      <c r="E67" s="291" t="s">
        <v>212</v>
      </c>
      <c r="F67" s="296" t="s">
        <v>213</v>
      </c>
      <c r="G67" s="204">
        <v>5</v>
      </c>
      <c r="H67" s="204">
        <v>5</v>
      </c>
    </row>
    <row r="68" spans="1:8" ht="15">
      <c r="A68" s="289" t="s">
        <v>214</v>
      </c>
      <c r="B68" s="295" t="s">
        <v>215</v>
      </c>
      <c r="C68" s="203">
        <v>650</v>
      </c>
      <c r="D68" s="203">
        <v>633</v>
      </c>
      <c r="E68" s="291" t="s">
        <v>216</v>
      </c>
      <c r="F68" s="296" t="s">
        <v>217</v>
      </c>
      <c r="G68" s="204">
        <v>2</v>
      </c>
      <c r="H68" s="204">
        <v>2</v>
      </c>
    </row>
    <row r="69" spans="1:8" ht="15">
      <c r="A69" s="289" t="s">
        <v>218</v>
      </c>
      <c r="B69" s="295" t="s">
        <v>219</v>
      </c>
      <c r="C69" s="203"/>
      <c r="D69" s="203"/>
      <c r="E69" s="305" t="s">
        <v>81</v>
      </c>
      <c r="F69" s="296" t="s">
        <v>220</v>
      </c>
      <c r="G69" s="204">
        <v>7956</v>
      </c>
      <c r="H69" s="204">
        <v>7767</v>
      </c>
    </row>
    <row r="70" spans="1:8" ht="15">
      <c r="A70" s="289" t="s">
        <v>221</v>
      </c>
      <c r="B70" s="295" t="s">
        <v>222</v>
      </c>
      <c r="C70" s="203">
        <v>194</v>
      </c>
      <c r="D70" s="203">
        <v>194</v>
      </c>
      <c r="E70" s="291" t="s">
        <v>223</v>
      </c>
      <c r="F70" s="296" t="s">
        <v>224</v>
      </c>
      <c r="G70" s="204"/>
      <c r="H70" s="204"/>
    </row>
    <row r="71" spans="1:18" ht="15">
      <c r="A71" s="289" t="s">
        <v>225</v>
      </c>
      <c r="B71" s="295" t="s">
        <v>226</v>
      </c>
      <c r="C71" s="203">
        <v>29</v>
      </c>
      <c r="D71" s="203">
        <v>29</v>
      </c>
      <c r="E71" s="307" t="s">
        <v>49</v>
      </c>
      <c r="F71" s="327" t="s">
        <v>227</v>
      </c>
      <c r="G71" s="213">
        <f>G59+G60+G61+G69+G70</f>
        <v>10294</v>
      </c>
      <c r="H71" s="213">
        <f>H59+H60+H61+H69+H70</f>
        <v>10062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228</v>
      </c>
      <c r="B72" s="295" t="s">
        <v>229</v>
      </c>
      <c r="C72" s="203"/>
      <c r="D72" s="203"/>
      <c r="E72" s="297"/>
      <c r="F72" s="328"/>
      <c r="G72" s="329"/>
      <c r="H72" s="330"/>
    </row>
    <row r="73" spans="1:8" ht="15">
      <c r="A73" s="289" t="s">
        <v>230</v>
      </c>
      <c r="B73" s="295" t="s">
        <v>231</v>
      </c>
      <c r="C73" s="203"/>
      <c r="D73" s="203"/>
      <c r="E73" s="215"/>
      <c r="F73" s="331"/>
      <c r="G73" s="332"/>
      <c r="H73" s="333"/>
    </row>
    <row r="74" spans="1:8" ht="15">
      <c r="A74" s="289" t="s">
        <v>232</v>
      </c>
      <c r="B74" s="295" t="s">
        <v>233</v>
      </c>
      <c r="C74" s="203">
        <v>18</v>
      </c>
      <c r="D74" s="203">
        <v>18</v>
      </c>
      <c r="E74" s="291" t="s">
        <v>234</v>
      </c>
      <c r="F74" s="334" t="s">
        <v>235</v>
      </c>
      <c r="G74" s="204"/>
      <c r="H74" s="204"/>
    </row>
    <row r="75" spans="1:15" ht="15">
      <c r="A75" s="289" t="s">
        <v>79</v>
      </c>
      <c r="B75" s="303" t="s">
        <v>236</v>
      </c>
      <c r="C75" s="207">
        <f>SUM(C67:C74)</f>
        <v>8283</v>
      </c>
      <c r="D75" s="207">
        <f>SUM(D67:D74)</f>
        <v>7939</v>
      </c>
      <c r="E75" s="305" t="s">
        <v>163</v>
      </c>
      <c r="F75" s="299" t="s">
        <v>237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238</v>
      </c>
      <c r="F76" s="299" t="s">
        <v>239</v>
      </c>
      <c r="G76" s="204"/>
      <c r="H76" s="204"/>
    </row>
    <row r="77" spans="1:13" ht="15">
      <c r="A77" s="289" t="s">
        <v>240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241</v>
      </c>
      <c r="B78" s="295" t="s">
        <v>242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243</v>
      </c>
      <c r="B79" s="295" t="s">
        <v>244</v>
      </c>
      <c r="C79" s="203"/>
      <c r="D79" s="203"/>
      <c r="E79" s="305" t="s">
        <v>245</v>
      </c>
      <c r="F79" s="315" t="s">
        <v>246</v>
      </c>
      <c r="G79" s="214">
        <f>G71+G74+G75+G76</f>
        <v>10294</v>
      </c>
      <c r="H79" s="214">
        <f>H71+H74+H75+H76</f>
        <v>10062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247</v>
      </c>
      <c r="B80" s="295" t="s">
        <v>248</v>
      </c>
      <c r="C80" s="203"/>
      <c r="D80" s="203"/>
      <c r="E80" s="291"/>
      <c r="F80" s="338"/>
      <c r="G80" s="339"/>
      <c r="H80" s="340"/>
    </row>
    <row r="81" spans="1:8" ht="15">
      <c r="A81" s="289" t="s">
        <v>249</v>
      </c>
      <c r="B81" s="295" t="s">
        <v>250</v>
      </c>
      <c r="C81" s="203"/>
      <c r="D81" s="203"/>
      <c r="E81" s="215"/>
      <c r="F81" s="339"/>
      <c r="G81" s="339"/>
      <c r="H81" s="340"/>
    </row>
    <row r="82" spans="1:8" ht="15">
      <c r="A82" s="289" t="s">
        <v>251</v>
      </c>
      <c r="B82" s="295" t="s">
        <v>252</v>
      </c>
      <c r="C82" s="203"/>
      <c r="D82" s="203"/>
      <c r="E82" s="317"/>
      <c r="F82" s="339"/>
      <c r="G82" s="339"/>
      <c r="H82" s="340"/>
    </row>
    <row r="83" spans="1:8" ht="15">
      <c r="A83" s="289" t="s">
        <v>136</v>
      </c>
      <c r="B83" s="295" t="s">
        <v>253</v>
      </c>
      <c r="C83" s="203"/>
      <c r="D83" s="203"/>
      <c r="E83" s="215"/>
      <c r="F83" s="339"/>
      <c r="G83" s="339"/>
      <c r="H83" s="340"/>
    </row>
    <row r="84" spans="1:14" ht="15">
      <c r="A84" s="289" t="s">
        <v>254</v>
      </c>
      <c r="B84" s="303" t="s">
        <v>255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256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257</v>
      </c>
      <c r="B87" s="295" t="s">
        <v>258</v>
      </c>
      <c r="C87" s="203">
        <v>2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259</v>
      </c>
      <c r="B88" s="295" t="s">
        <v>260</v>
      </c>
      <c r="C88" s="203"/>
      <c r="D88" s="203">
        <v>3</v>
      </c>
      <c r="E88" s="317"/>
      <c r="F88" s="339"/>
      <c r="G88" s="339"/>
      <c r="H88" s="340"/>
    </row>
    <row r="89" spans="1:13" ht="15">
      <c r="A89" s="289" t="s">
        <v>261</v>
      </c>
      <c r="B89" s="295" t="s">
        <v>262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263</v>
      </c>
      <c r="B90" s="295" t="s">
        <v>264</v>
      </c>
      <c r="C90" s="203"/>
      <c r="D90" s="203"/>
      <c r="E90" s="317"/>
      <c r="F90" s="339"/>
      <c r="G90" s="339"/>
      <c r="H90" s="340"/>
    </row>
    <row r="91" spans="1:14" ht="15">
      <c r="A91" s="289" t="s">
        <v>265</v>
      </c>
      <c r="B91" s="303" t="s">
        <v>266</v>
      </c>
      <c r="C91" s="207">
        <f>SUM(C87:C90)</f>
        <v>2</v>
      </c>
      <c r="D91" s="207">
        <f>SUM(D87:D90)</f>
        <v>4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267</v>
      </c>
      <c r="B92" s="303" t="s">
        <v>268</v>
      </c>
      <c r="C92" s="203"/>
      <c r="D92" s="203"/>
      <c r="E92" s="317"/>
      <c r="F92" s="339"/>
      <c r="G92" s="339"/>
      <c r="H92" s="340"/>
    </row>
    <row r="93" spans="1:14" ht="15">
      <c r="A93" s="289" t="s">
        <v>269</v>
      </c>
      <c r="B93" s="341" t="s">
        <v>270</v>
      </c>
      <c r="C93" s="207">
        <f>C64+C75+C84+C91+C92</f>
        <v>8285</v>
      </c>
      <c r="D93" s="207">
        <f>D64+D75+D84+D91+D92</f>
        <v>7943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271</v>
      </c>
      <c r="B94" s="342" t="s">
        <v>272</v>
      </c>
      <c r="C94" s="216">
        <f>C93+C55</f>
        <v>20515</v>
      </c>
      <c r="D94" s="216">
        <f>D93+D55</f>
        <v>20173</v>
      </c>
      <c r="E94" s="556" t="s">
        <v>273</v>
      </c>
      <c r="F94" s="343" t="s">
        <v>274</v>
      </c>
      <c r="G94" s="217">
        <f>G36+G39+G55+G79</f>
        <v>20515</v>
      </c>
      <c r="H94" s="217">
        <f>H36+H39+H55+H79</f>
        <v>20173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275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28.5">
      <c r="A98" s="76" t="s">
        <v>276</v>
      </c>
      <c r="B98" s="537"/>
      <c r="C98" s="266" t="s">
        <v>277</v>
      </c>
      <c r="D98" s="266"/>
      <c r="E98" s="266"/>
      <c r="F98" s="222"/>
      <c r="G98" s="223"/>
      <c r="H98" s="224"/>
      <c r="M98" s="209"/>
    </row>
    <row r="99" spans="3:8" ht="15">
      <c r="C99" s="76"/>
      <c r="D99" s="1" t="s">
        <v>278</v>
      </c>
      <c r="E99" s="76"/>
      <c r="F99" s="222"/>
      <c r="G99" s="223"/>
      <c r="H99" s="224"/>
    </row>
    <row r="100" spans="1:5" ht="15">
      <c r="A100" s="225" t="s">
        <v>279</v>
      </c>
      <c r="B100" s="225"/>
      <c r="C100" s="266"/>
      <c r="D100" s="609"/>
      <c r="E100" s="609"/>
    </row>
    <row r="102" spans="4:6" ht="28.5">
      <c r="D102" s="266" t="s">
        <v>280</v>
      </c>
      <c r="E102" s="609"/>
      <c r="F102" s="609"/>
    </row>
    <row r="103" spans="1:6" ht="12.75">
      <c r="A103" s="221">
        <v>7</v>
      </c>
      <c r="E103" s="221" t="s">
        <v>281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13">
      <selection activeCell="I45" sqref="I45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282</v>
      </c>
      <c r="B1" s="346"/>
      <c r="C1" s="28"/>
      <c r="D1" s="347"/>
      <c r="E1" s="348"/>
      <c r="F1" s="349"/>
      <c r="G1" s="350"/>
      <c r="H1" s="350"/>
    </row>
    <row r="2" spans="1:8" ht="38.25">
      <c r="A2" s="6" t="s">
        <v>1</v>
      </c>
      <c r="B2" s="531"/>
      <c r="C2" s="531"/>
      <c r="D2" s="531"/>
      <c r="E2" s="531" t="s">
        <v>283</v>
      </c>
      <c r="F2" s="567" t="s">
        <v>3</v>
      </c>
      <c r="G2" s="567"/>
      <c r="H2" s="351">
        <v>121577091</v>
      </c>
    </row>
    <row r="3" spans="1:8" ht="15">
      <c r="A3" s="6" t="s">
        <v>284</v>
      </c>
      <c r="B3" s="531"/>
      <c r="C3" s="531"/>
      <c r="D3" s="531"/>
      <c r="E3" s="531"/>
      <c r="F3" s="567" t="s">
        <v>6</v>
      </c>
      <c r="G3" s="352"/>
      <c r="H3" s="351"/>
    </row>
    <row r="4" spans="1:8" ht="17.25" customHeight="1">
      <c r="A4" s="6" t="s">
        <v>285</v>
      </c>
      <c r="B4" s="569"/>
      <c r="C4" s="569"/>
      <c r="D4" s="569"/>
      <c r="E4" s="531" t="s">
        <v>5</v>
      </c>
      <c r="F4" s="349"/>
      <c r="G4" s="350"/>
      <c r="H4" s="353" t="s">
        <v>286</v>
      </c>
    </row>
    <row r="5" spans="1:8" ht="24">
      <c r="A5" s="354" t="s">
        <v>287</v>
      </c>
      <c r="B5" s="355" t="s">
        <v>11</v>
      </c>
      <c r="C5" s="354" t="s">
        <v>12</v>
      </c>
      <c r="D5" s="356" t="s">
        <v>16</v>
      </c>
      <c r="E5" s="357" t="s">
        <v>288</v>
      </c>
      <c r="F5" s="355" t="s">
        <v>11</v>
      </c>
      <c r="G5" s="354" t="s">
        <v>12</v>
      </c>
      <c r="H5" s="354" t="s">
        <v>16</v>
      </c>
    </row>
    <row r="6" spans="1:8" ht="12">
      <c r="A6" s="357" t="s">
        <v>17</v>
      </c>
      <c r="B6" s="357" t="s">
        <v>18</v>
      </c>
      <c r="C6" s="357">
        <v>1</v>
      </c>
      <c r="D6" s="357">
        <v>2</v>
      </c>
      <c r="E6" s="357" t="s">
        <v>17</v>
      </c>
      <c r="F6" s="354" t="s">
        <v>18</v>
      </c>
      <c r="G6" s="354">
        <v>1</v>
      </c>
      <c r="H6" s="354">
        <v>2</v>
      </c>
    </row>
    <row r="7" spans="1:8" ht="12">
      <c r="A7" s="172" t="s">
        <v>289</v>
      </c>
      <c r="B7" s="172"/>
      <c r="C7" s="83"/>
      <c r="D7" s="83"/>
      <c r="E7" s="172" t="s">
        <v>290</v>
      </c>
      <c r="F7" s="358"/>
      <c r="G7" s="86"/>
      <c r="H7" s="86"/>
    </row>
    <row r="8" spans="1:8" ht="12">
      <c r="A8" s="359" t="s">
        <v>291</v>
      </c>
      <c r="B8" s="359"/>
      <c r="C8" s="360"/>
      <c r="D8" s="81"/>
      <c r="E8" s="359" t="s">
        <v>292</v>
      </c>
      <c r="F8" s="358"/>
      <c r="G8" s="86"/>
      <c r="H8" s="86"/>
    </row>
    <row r="9" spans="1:8" ht="12">
      <c r="A9" s="361" t="s">
        <v>293</v>
      </c>
      <c r="B9" s="362" t="s">
        <v>294</v>
      </c>
      <c r="C9" s="77">
        <v>8</v>
      </c>
      <c r="D9" s="77">
        <v>5</v>
      </c>
      <c r="E9" s="361" t="s">
        <v>295</v>
      </c>
      <c r="F9" s="363" t="s">
        <v>296</v>
      </c>
      <c r="G9" s="85"/>
      <c r="H9" s="85"/>
    </row>
    <row r="10" spans="1:8" ht="12">
      <c r="A10" s="361" t="s">
        <v>297</v>
      </c>
      <c r="B10" s="362" t="s">
        <v>298</v>
      </c>
      <c r="C10" s="77">
        <v>95</v>
      </c>
      <c r="D10" s="77">
        <v>82</v>
      </c>
      <c r="E10" s="361" t="s">
        <v>299</v>
      </c>
      <c r="F10" s="363" t="s">
        <v>300</v>
      </c>
      <c r="G10" s="85"/>
      <c r="H10" s="85"/>
    </row>
    <row r="11" spans="1:8" ht="12">
      <c r="A11" s="361" t="s">
        <v>301</v>
      </c>
      <c r="B11" s="362" t="s">
        <v>302</v>
      </c>
      <c r="C11" s="77"/>
      <c r="D11" s="77"/>
      <c r="E11" s="364" t="s">
        <v>303</v>
      </c>
      <c r="F11" s="363" t="s">
        <v>304</v>
      </c>
      <c r="G11" s="85">
        <v>19</v>
      </c>
      <c r="H11" s="85">
        <v>6</v>
      </c>
    </row>
    <row r="12" spans="1:8" ht="12">
      <c r="A12" s="361" t="s">
        <v>305</v>
      </c>
      <c r="B12" s="362" t="s">
        <v>306</v>
      </c>
      <c r="C12" s="77">
        <v>174</v>
      </c>
      <c r="D12" s="77">
        <v>172</v>
      </c>
      <c r="E12" s="364" t="s">
        <v>81</v>
      </c>
      <c r="F12" s="363" t="s">
        <v>307</v>
      </c>
      <c r="G12" s="85">
        <v>2</v>
      </c>
      <c r="H12" s="85">
        <v>1</v>
      </c>
    </row>
    <row r="13" spans="1:18" ht="12">
      <c r="A13" s="361" t="s">
        <v>308</v>
      </c>
      <c r="B13" s="362" t="s">
        <v>309</v>
      </c>
      <c r="C13" s="77">
        <v>29</v>
      </c>
      <c r="D13" s="77">
        <v>31</v>
      </c>
      <c r="E13" s="365" t="s">
        <v>54</v>
      </c>
      <c r="F13" s="366" t="s">
        <v>310</v>
      </c>
      <c r="G13" s="86">
        <f>SUM(G9:G12)</f>
        <v>21</v>
      </c>
      <c r="H13" s="86">
        <f>SUM(H9:H12)</f>
        <v>7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311</v>
      </c>
      <c r="B14" s="362" t="s">
        <v>312</v>
      </c>
      <c r="C14" s="77"/>
      <c r="D14" s="77"/>
      <c r="E14" s="364"/>
      <c r="F14" s="367"/>
      <c r="G14" s="388"/>
      <c r="H14" s="388"/>
    </row>
    <row r="15" spans="1:8" ht="24">
      <c r="A15" s="361" t="s">
        <v>313</v>
      </c>
      <c r="B15" s="362" t="s">
        <v>314</v>
      </c>
      <c r="C15" s="78"/>
      <c r="D15" s="78"/>
      <c r="E15" s="359" t="s">
        <v>315</v>
      </c>
      <c r="F15" s="368" t="s">
        <v>316</v>
      </c>
      <c r="G15" s="85"/>
      <c r="H15" s="85"/>
    </row>
    <row r="16" spans="1:8" ht="12">
      <c r="A16" s="361" t="s">
        <v>317</v>
      </c>
      <c r="B16" s="362" t="s">
        <v>318</v>
      </c>
      <c r="C16" s="78">
        <v>8</v>
      </c>
      <c r="D16" s="78">
        <v>8</v>
      </c>
      <c r="E16" s="361" t="s">
        <v>319</v>
      </c>
      <c r="F16" s="367" t="s">
        <v>320</v>
      </c>
      <c r="G16" s="87"/>
      <c r="H16" s="87"/>
    </row>
    <row r="17" spans="1:8" ht="12">
      <c r="A17" s="369" t="s">
        <v>321</v>
      </c>
      <c r="B17" s="362" t="s">
        <v>322</v>
      </c>
      <c r="C17" s="79"/>
      <c r="D17" s="79"/>
      <c r="E17" s="359"/>
      <c r="F17" s="358"/>
      <c r="G17" s="388"/>
      <c r="H17" s="388"/>
    </row>
    <row r="18" spans="1:8" ht="12">
      <c r="A18" s="369" t="s">
        <v>323</v>
      </c>
      <c r="B18" s="362" t="s">
        <v>324</v>
      </c>
      <c r="C18" s="79"/>
      <c r="D18" s="79"/>
      <c r="E18" s="359" t="s">
        <v>325</v>
      </c>
      <c r="F18" s="358"/>
      <c r="G18" s="388"/>
      <c r="H18" s="388"/>
    </row>
    <row r="19" spans="1:15" ht="12">
      <c r="A19" s="365" t="s">
        <v>54</v>
      </c>
      <c r="B19" s="370" t="s">
        <v>326</v>
      </c>
      <c r="C19" s="80">
        <f>SUM(C9:C15)+C16</f>
        <v>314</v>
      </c>
      <c r="D19" s="80">
        <f>SUM(D9:D15)+D16</f>
        <v>298</v>
      </c>
      <c r="E19" s="371" t="s">
        <v>327</v>
      </c>
      <c r="F19" s="367" t="s">
        <v>328</v>
      </c>
      <c r="G19" s="85">
        <v>300</v>
      </c>
      <c r="H19" s="85">
        <v>296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329</v>
      </c>
      <c r="F20" s="367" t="s">
        <v>330</v>
      </c>
      <c r="G20" s="85">
        <v>142</v>
      </c>
      <c r="H20" s="85">
        <v>385</v>
      </c>
    </row>
    <row r="21" spans="1:8" ht="24">
      <c r="A21" s="359" t="s">
        <v>331</v>
      </c>
      <c r="B21" s="373"/>
      <c r="C21" s="387"/>
      <c r="D21" s="387"/>
      <c r="E21" s="361" t="s">
        <v>332</v>
      </c>
      <c r="F21" s="367" t="s">
        <v>333</v>
      </c>
      <c r="G21" s="85"/>
      <c r="H21" s="85">
        <v>11</v>
      </c>
    </row>
    <row r="22" spans="1:8" ht="24">
      <c r="A22" s="358" t="s">
        <v>334</v>
      </c>
      <c r="B22" s="373" t="s">
        <v>335</v>
      </c>
      <c r="C22" s="77">
        <v>38</v>
      </c>
      <c r="D22" s="77">
        <v>266</v>
      </c>
      <c r="E22" s="371" t="s">
        <v>336</v>
      </c>
      <c r="F22" s="367" t="s">
        <v>337</v>
      </c>
      <c r="G22" s="85"/>
      <c r="H22" s="85"/>
    </row>
    <row r="23" spans="1:8" ht="24">
      <c r="A23" s="361" t="s">
        <v>338</v>
      </c>
      <c r="B23" s="373" t="s">
        <v>339</v>
      </c>
      <c r="C23" s="77"/>
      <c r="D23" s="77"/>
      <c r="E23" s="361" t="s">
        <v>340</v>
      </c>
      <c r="F23" s="367" t="s">
        <v>341</v>
      </c>
      <c r="G23" s="85"/>
      <c r="H23" s="85"/>
    </row>
    <row r="24" spans="1:18" ht="12">
      <c r="A24" s="361" t="s">
        <v>342</v>
      </c>
      <c r="B24" s="373" t="s">
        <v>343</v>
      </c>
      <c r="C24" s="77"/>
      <c r="D24" s="77"/>
      <c r="E24" s="365" t="s">
        <v>106</v>
      </c>
      <c r="F24" s="368" t="s">
        <v>344</v>
      </c>
      <c r="G24" s="86">
        <f>SUM(G19:G23)</f>
        <v>442</v>
      </c>
      <c r="H24" s="86">
        <f>SUM(H19:H23)</f>
        <v>692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81</v>
      </c>
      <c r="B25" s="373" t="s">
        <v>345</v>
      </c>
      <c r="C25" s="77">
        <v>1</v>
      </c>
      <c r="D25" s="77">
        <v>8</v>
      </c>
      <c r="E25" s="372"/>
      <c r="F25" s="358"/>
      <c r="G25" s="388"/>
      <c r="H25" s="388"/>
    </row>
    <row r="26" spans="1:14" ht="12">
      <c r="A26" s="365" t="s">
        <v>79</v>
      </c>
      <c r="B26" s="374" t="s">
        <v>346</v>
      </c>
      <c r="C26" s="80">
        <f>SUM(C22:C25)</f>
        <v>39</v>
      </c>
      <c r="D26" s="80">
        <f>SUM(D22:D25)</f>
        <v>274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347</v>
      </c>
      <c r="B28" s="355" t="s">
        <v>348</v>
      </c>
      <c r="C28" s="81">
        <f>C26+C19</f>
        <v>353</v>
      </c>
      <c r="D28" s="81">
        <f>D26+D19</f>
        <v>572</v>
      </c>
      <c r="E28" s="172" t="s">
        <v>349</v>
      </c>
      <c r="F28" s="368" t="s">
        <v>350</v>
      </c>
      <c r="G28" s="86">
        <f>G13+G15+G24</f>
        <v>463</v>
      </c>
      <c r="H28" s="86">
        <f>H13+H15+H24</f>
        <v>699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351</v>
      </c>
      <c r="B30" s="355" t="s">
        <v>352</v>
      </c>
      <c r="C30" s="81">
        <f>IF((G28-C28)&gt;0,G28-C28,0)</f>
        <v>110</v>
      </c>
      <c r="D30" s="81">
        <f>IF((H28-D28)&gt;0,H28-D28,0)</f>
        <v>127</v>
      </c>
      <c r="E30" s="172" t="s">
        <v>353</v>
      </c>
      <c r="F30" s="368" t="s">
        <v>354</v>
      </c>
      <c r="G30" s="88">
        <f>IF((C28-G28)&gt;0,C28-G28,0)</f>
        <v>0</v>
      </c>
      <c r="H30" s="88">
        <f>IF((D28-H28)&gt;0,D28-H28,0)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355</v>
      </c>
      <c r="B31" s="374" t="s">
        <v>356</v>
      </c>
      <c r="C31" s="77"/>
      <c r="D31" s="77"/>
      <c r="E31" s="359" t="s">
        <v>357</v>
      </c>
      <c r="F31" s="367" t="s">
        <v>358</v>
      </c>
      <c r="G31" s="85"/>
      <c r="H31" s="85"/>
    </row>
    <row r="32" spans="1:8" ht="12">
      <c r="A32" s="359" t="s">
        <v>359</v>
      </c>
      <c r="B32" s="376" t="s">
        <v>360</v>
      </c>
      <c r="C32" s="77"/>
      <c r="D32" s="77"/>
      <c r="E32" s="359" t="s">
        <v>361</v>
      </c>
      <c r="F32" s="367" t="s">
        <v>362</v>
      </c>
      <c r="G32" s="85"/>
      <c r="H32" s="85"/>
    </row>
    <row r="33" spans="1:18" ht="12">
      <c r="A33" s="377" t="s">
        <v>363</v>
      </c>
      <c r="B33" s="374" t="s">
        <v>364</v>
      </c>
      <c r="C33" s="80">
        <f>C28+C31+C32</f>
        <v>353</v>
      </c>
      <c r="D33" s="80">
        <f>D28+D31+D32</f>
        <v>572</v>
      </c>
      <c r="E33" s="172" t="s">
        <v>365</v>
      </c>
      <c r="F33" s="368" t="s">
        <v>366</v>
      </c>
      <c r="G33" s="88">
        <f>G32+G31+G28</f>
        <v>463</v>
      </c>
      <c r="H33" s="88">
        <f>H32+H31+H28</f>
        <v>699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367</v>
      </c>
      <c r="B34" s="355" t="s">
        <v>368</v>
      </c>
      <c r="C34" s="81">
        <f>IF((G33-C33)&gt;0,G33-C33,0)</f>
        <v>110</v>
      </c>
      <c r="D34" s="81">
        <f>IF((H33-D33)&gt;0,H33-D33,0)</f>
        <v>127</v>
      </c>
      <c r="E34" s="377" t="s">
        <v>369</v>
      </c>
      <c r="F34" s="368" t="s">
        <v>370</v>
      </c>
      <c r="G34" s="86">
        <f>IF((C33-G33)&gt;0,C33-G33,0)</f>
        <v>0</v>
      </c>
      <c r="H34" s="86">
        <f>IF((D33-H33)&gt;0,D33-H33,0)</f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371</v>
      </c>
      <c r="B35" s="374" t="s">
        <v>372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373</v>
      </c>
      <c r="B36" s="373" t="s">
        <v>374</v>
      </c>
      <c r="C36" s="77"/>
      <c r="D36" s="77"/>
      <c r="E36" s="378"/>
      <c r="F36" s="358"/>
      <c r="G36" s="388"/>
      <c r="H36" s="388"/>
    </row>
    <row r="37" spans="1:8" ht="24">
      <c r="A37" s="379" t="s">
        <v>375</v>
      </c>
      <c r="B37" s="380" t="s">
        <v>376</v>
      </c>
      <c r="C37" s="535"/>
      <c r="D37" s="535"/>
      <c r="E37" s="378"/>
      <c r="F37" s="381"/>
      <c r="G37" s="388"/>
      <c r="H37" s="388"/>
    </row>
    <row r="38" spans="1:8" ht="12">
      <c r="A38" s="382" t="s">
        <v>377</v>
      </c>
      <c r="B38" s="380" t="s">
        <v>378</v>
      </c>
      <c r="C38" s="171"/>
      <c r="D38" s="171"/>
      <c r="E38" s="378"/>
      <c r="F38" s="381"/>
      <c r="G38" s="388"/>
      <c r="H38" s="388"/>
    </row>
    <row r="39" spans="1:18" ht="24">
      <c r="A39" s="383" t="s">
        <v>379</v>
      </c>
      <c r="B39" s="176" t="s">
        <v>380</v>
      </c>
      <c r="C39" s="568">
        <f>+IF((G33-C33-C35)&gt;0,G33-C33-C35,0)</f>
        <v>110</v>
      </c>
      <c r="D39" s="568">
        <f>+IF((H33-D33-D35)&gt;0,H33-D33-D35,0)</f>
        <v>127</v>
      </c>
      <c r="E39" s="384" t="s">
        <v>381</v>
      </c>
      <c r="F39" s="173" t="s">
        <v>382</v>
      </c>
      <c r="G39" s="89">
        <f>IF(G34&gt;0,IF(C35+G34&lt;0,0,C35+G34),IF(C34-C35&lt;0,C35-C34,0))</f>
        <v>0</v>
      </c>
      <c r="H39" s="89">
        <f>IF(H34&gt;0,IF(D35+H34&lt;0,0,D35+H34),IF(D34-D35&lt;0,D35-D34,0))</f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383</v>
      </c>
      <c r="B40" s="357" t="s">
        <v>384</v>
      </c>
      <c r="C40" s="82"/>
      <c r="D40" s="82"/>
      <c r="E40" s="172" t="s">
        <v>383</v>
      </c>
      <c r="F40" s="173" t="s">
        <v>385</v>
      </c>
      <c r="G40" s="85"/>
      <c r="H40" s="85"/>
    </row>
    <row r="41" spans="1:18" ht="12">
      <c r="A41" s="172" t="s">
        <v>386</v>
      </c>
      <c r="B41" s="354" t="s">
        <v>387</v>
      </c>
      <c r="C41" s="83">
        <f>IF(G39=0,IF(C39-C40&gt;0,C39-C40+G40,0),IF(G39-G40&lt;0,G40-G39+C39,0))</f>
        <v>110</v>
      </c>
      <c r="D41" s="83">
        <f>IF(H39=0,IF(D39-D40&gt;0,D39-D40+H40,0),IF(H39-H40&lt;0,H40-H39+D39,0))</f>
        <v>127</v>
      </c>
      <c r="E41" s="172" t="s">
        <v>388</v>
      </c>
      <c r="F41" s="173" t="s">
        <v>389</v>
      </c>
      <c r="G41" s="83">
        <f>IF(C39=0,IF(G39-G40&gt;0,G39-G40+C40,0),IF(C39-C40&lt;0,C40-C39+G40,0))</f>
        <v>0</v>
      </c>
      <c r="H41" s="83">
        <f>IF(D39=0,IF(H39-H40&gt;0,H39-H40+D40,0),IF(D39-D40&lt;0,D40-D39+H40,0))</f>
        <v>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390</v>
      </c>
      <c r="B42" s="354" t="s">
        <v>391</v>
      </c>
      <c r="C42" s="84">
        <f>C33+C35+C39</f>
        <v>463</v>
      </c>
      <c r="D42" s="84">
        <f>D33+D35+D39</f>
        <v>699</v>
      </c>
      <c r="E42" s="175" t="s">
        <v>392</v>
      </c>
      <c r="F42" s="176" t="s">
        <v>393</v>
      </c>
      <c r="G42" s="88">
        <f>G39+G33</f>
        <v>463</v>
      </c>
      <c r="H42" s="88">
        <f>H39+H33</f>
        <v>699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394</v>
      </c>
      <c r="E43" s="527"/>
      <c r="F43" s="528"/>
      <c r="G43" s="529"/>
      <c r="H43" s="529"/>
    </row>
    <row r="44" spans="1:15" ht="12">
      <c r="A44" s="386" t="s">
        <v>395</v>
      </c>
      <c r="B44" s="530"/>
      <c r="C44" s="530" t="s">
        <v>277</v>
      </c>
      <c r="D44" s="530"/>
      <c r="E44" s="530"/>
      <c r="F44" s="530"/>
      <c r="G44" s="530"/>
      <c r="H44" s="530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396</v>
      </c>
      <c r="D45" s="529"/>
      <c r="E45" s="528"/>
      <c r="F45" s="530" t="s">
        <v>395</v>
      </c>
      <c r="G45" s="532"/>
      <c r="H45" s="532"/>
    </row>
    <row r="46" spans="1:8" ht="12.75" customHeight="1">
      <c r="A46" s="31"/>
      <c r="B46" s="533"/>
      <c r="C46" s="531"/>
      <c r="D46" s="610" t="s">
        <v>397</v>
      </c>
      <c r="E46" s="610"/>
      <c r="F46" s="610"/>
      <c r="G46" s="610"/>
      <c r="H46" s="610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398</v>
      </c>
      <c r="D48" s="610"/>
      <c r="E48" s="610"/>
      <c r="F48" s="610"/>
      <c r="G48" s="610"/>
      <c r="H48" s="610"/>
    </row>
    <row r="49" spans="1:8" ht="12">
      <c r="A49" s="29"/>
      <c r="B49" s="528"/>
      <c r="C49" s="529" t="s">
        <v>399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28">
      <selection activeCell="A53" sqref="A53"/>
    </sheetView>
  </sheetViews>
  <sheetFormatPr defaultColWidth="9.25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400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401</v>
      </c>
      <c r="B4" s="531" t="s">
        <v>402</v>
      </c>
      <c r="C4" s="395" t="s">
        <v>3</v>
      </c>
      <c r="D4" s="351"/>
      <c r="E4" s="399"/>
      <c r="F4" s="399"/>
      <c r="G4" s="180"/>
      <c r="H4" s="180"/>
      <c r="I4" s="180"/>
      <c r="J4" s="180"/>
    </row>
    <row r="5" spans="1:10" ht="15">
      <c r="A5" s="531" t="s">
        <v>403</v>
      </c>
      <c r="B5" s="531"/>
      <c r="C5" s="396" t="s">
        <v>6</v>
      </c>
      <c r="D5" s="351"/>
      <c r="E5" s="180"/>
      <c r="F5" s="180"/>
      <c r="G5" s="180"/>
      <c r="H5" s="180"/>
      <c r="I5" s="180"/>
      <c r="J5" s="180"/>
    </row>
    <row r="6" spans="1:10" ht="12">
      <c r="A6" s="6" t="s">
        <v>5</v>
      </c>
      <c r="B6" s="531"/>
      <c r="C6" s="40"/>
      <c r="D6" s="397" t="s">
        <v>286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404</v>
      </c>
      <c r="B7" s="402" t="s">
        <v>11</v>
      </c>
      <c r="C7" s="403" t="s">
        <v>12</v>
      </c>
      <c r="D7" s="403" t="s">
        <v>16</v>
      </c>
      <c r="E7" s="404"/>
      <c r="F7" s="404"/>
      <c r="G7" s="180"/>
    </row>
    <row r="8" spans="1:7" ht="12">
      <c r="A8" s="402" t="s">
        <v>17</v>
      </c>
      <c r="B8" s="402" t="s">
        <v>18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405</v>
      </c>
      <c r="B9" s="407"/>
      <c r="C9" s="91"/>
      <c r="D9" s="91"/>
      <c r="E9" s="179"/>
      <c r="F9" s="179"/>
      <c r="G9" s="180"/>
    </row>
    <row r="10" spans="1:7" ht="12">
      <c r="A10" s="408" t="s">
        <v>406</v>
      </c>
      <c r="B10" s="409" t="s">
        <v>407</v>
      </c>
      <c r="C10" s="90">
        <v>13</v>
      </c>
      <c r="D10" s="90">
        <v>10</v>
      </c>
      <c r="E10" s="179"/>
      <c r="F10" s="179"/>
      <c r="G10" s="180"/>
    </row>
    <row r="11" spans="1:13" ht="12">
      <c r="A11" s="408" t="s">
        <v>408</v>
      </c>
      <c r="B11" s="409" t="s">
        <v>409</v>
      </c>
      <c r="C11" s="90">
        <v>-33</v>
      </c>
      <c r="D11" s="90">
        <v>-28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410</v>
      </c>
      <c r="B12" s="409" t="s">
        <v>411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412</v>
      </c>
      <c r="B13" s="409" t="s">
        <v>413</v>
      </c>
      <c r="C13" s="90">
        <v>-197</v>
      </c>
      <c r="D13" s="90">
        <v>-201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414</v>
      </c>
      <c r="B14" s="409" t="s">
        <v>415</v>
      </c>
      <c r="C14" s="90">
        <v>-22</v>
      </c>
      <c r="D14" s="90">
        <v>-19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416</v>
      </c>
      <c r="B15" s="409" t="s">
        <v>417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418</v>
      </c>
      <c r="B16" s="409" t="s">
        <v>419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420</v>
      </c>
      <c r="B17" s="409" t="s">
        <v>421</v>
      </c>
      <c r="C17" s="90">
        <v>-15</v>
      </c>
      <c r="D17" s="90">
        <v>-51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422</v>
      </c>
      <c r="B18" s="412" t="s">
        <v>423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424</v>
      </c>
      <c r="B19" s="409" t="s">
        <v>425</v>
      </c>
      <c r="C19" s="90">
        <v>-3</v>
      </c>
      <c r="D19" s="90">
        <v>-1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426</v>
      </c>
      <c r="B20" s="414" t="s">
        <v>427</v>
      </c>
      <c r="C20" s="91">
        <f>SUM(C10:C19)</f>
        <v>-257</v>
      </c>
      <c r="D20" s="91">
        <f>SUM(D10:D19)</f>
        <v>-290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428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429</v>
      </c>
      <c r="B22" s="409" t="s">
        <v>430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431</v>
      </c>
      <c r="B23" s="409" t="s">
        <v>432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433</v>
      </c>
      <c r="B24" s="409" t="s">
        <v>434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435</v>
      </c>
      <c r="B25" s="409" t="s">
        <v>436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437</v>
      </c>
      <c r="B26" s="409" t="s">
        <v>438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439</v>
      </c>
      <c r="B27" s="409" t="s">
        <v>440</v>
      </c>
      <c r="C27" s="90">
        <v>-19</v>
      </c>
      <c r="D27" s="90">
        <v>-13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441</v>
      </c>
      <c r="B28" s="409" t="s">
        <v>442</v>
      </c>
      <c r="C28" s="90"/>
      <c r="D28" s="90">
        <v>27</v>
      </c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443</v>
      </c>
      <c r="B29" s="409" t="s">
        <v>444</v>
      </c>
      <c r="C29" s="90">
        <v>31</v>
      </c>
      <c r="D29" s="90">
        <v>35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422</v>
      </c>
      <c r="B30" s="409" t="s">
        <v>445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446</v>
      </c>
      <c r="B31" s="409" t="s">
        <v>447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448</v>
      </c>
      <c r="B32" s="414" t="s">
        <v>449</v>
      </c>
      <c r="C32" s="91">
        <f>SUM(C22:C31)</f>
        <v>12</v>
      </c>
      <c r="D32" s="91">
        <f>SUM(D22:D31)</f>
        <v>49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450</v>
      </c>
      <c r="B33" s="415"/>
      <c r="C33" s="416"/>
      <c r="D33" s="416"/>
      <c r="E33" s="179"/>
      <c r="F33" s="179"/>
      <c r="G33" s="180"/>
    </row>
    <row r="34" spans="1:7" ht="12">
      <c r="A34" s="408" t="s">
        <v>451</v>
      </c>
      <c r="B34" s="409" t="s">
        <v>452</v>
      </c>
      <c r="C34" s="90"/>
      <c r="D34" s="90"/>
      <c r="E34" s="179"/>
      <c r="F34" s="179"/>
      <c r="G34" s="180"/>
    </row>
    <row r="35" spans="1:7" ht="12">
      <c r="A35" s="410" t="s">
        <v>453</v>
      </c>
      <c r="B35" s="409" t="s">
        <v>454</v>
      </c>
      <c r="C35" s="90"/>
      <c r="D35" s="90"/>
      <c r="E35" s="179"/>
      <c r="F35" s="179"/>
      <c r="G35" s="180"/>
    </row>
    <row r="36" spans="1:7" ht="12">
      <c r="A36" s="408" t="s">
        <v>455</v>
      </c>
      <c r="B36" s="409" t="s">
        <v>456</v>
      </c>
      <c r="C36" s="90">
        <v>17</v>
      </c>
      <c r="D36" s="90">
        <v>24</v>
      </c>
      <c r="E36" s="179"/>
      <c r="F36" s="179"/>
      <c r="G36" s="180"/>
    </row>
    <row r="37" spans="1:7" ht="12">
      <c r="A37" s="408" t="s">
        <v>457</v>
      </c>
      <c r="B37" s="409" t="s">
        <v>458</v>
      </c>
      <c r="C37" s="90">
        <v>-49</v>
      </c>
      <c r="D37" s="90">
        <v>-89</v>
      </c>
      <c r="E37" s="179"/>
      <c r="F37" s="179"/>
      <c r="G37" s="180"/>
    </row>
    <row r="38" spans="1:7" ht="12">
      <c r="A38" s="408" t="s">
        <v>459</v>
      </c>
      <c r="B38" s="409" t="s">
        <v>460</v>
      </c>
      <c r="C38" s="90"/>
      <c r="D38" s="90"/>
      <c r="E38" s="179"/>
      <c r="F38" s="179"/>
      <c r="G38" s="180"/>
    </row>
    <row r="39" spans="1:7" ht="12">
      <c r="A39" s="408" t="s">
        <v>461</v>
      </c>
      <c r="B39" s="409" t="s">
        <v>462</v>
      </c>
      <c r="C39" s="90"/>
      <c r="D39" s="90"/>
      <c r="E39" s="179"/>
      <c r="F39" s="179"/>
      <c r="G39" s="180"/>
    </row>
    <row r="40" spans="1:7" ht="12">
      <c r="A40" s="408" t="s">
        <v>463</v>
      </c>
      <c r="B40" s="409" t="s">
        <v>464</v>
      </c>
      <c r="C40" s="90"/>
      <c r="D40" s="90"/>
      <c r="E40" s="179"/>
      <c r="F40" s="179"/>
      <c r="G40" s="180"/>
    </row>
    <row r="41" spans="1:8" ht="12">
      <c r="A41" s="408" t="s">
        <v>465</v>
      </c>
      <c r="B41" s="409" t="s">
        <v>466</v>
      </c>
      <c r="C41" s="90">
        <v>275</v>
      </c>
      <c r="D41" s="90">
        <v>307</v>
      </c>
      <c r="E41" s="179"/>
      <c r="F41" s="179"/>
      <c r="G41" s="183"/>
      <c r="H41" s="184"/>
    </row>
    <row r="42" spans="1:8" ht="12">
      <c r="A42" s="413" t="s">
        <v>467</v>
      </c>
      <c r="B42" s="414" t="s">
        <v>468</v>
      </c>
      <c r="C42" s="91">
        <f>SUM(C34:C41)</f>
        <v>243</v>
      </c>
      <c r="D42" s="91">
        <f>SUM(D34:D41)</f>
        <v>242</v>
      </c>
      <c r="E42" s="179"/>
      <c r="F42" s="179"/>
      <c r="G42" s="183"/>
      <c r="H42" s="184"/>
    </row>
    <row r="43" spans="1:8" ht="12">
      <c r="A43" s="417" t="s">
        <v>469</v>
      </c>
      <c r="B43" s="414" t="s">
        <v>470</v>
      </c>
      <c r="C43" s="91">
        <f>C42+C32+C20</f>
        <v>-2</v>
      </c>
      <c r="D43" s="91">
        <f>D42+D32+D20</f>
        <v>1</v>
      </c>
      <c r="E43" s="179"/>
      <c r="F43" s="179"/>
      <c r="G43" s="183"/>
      <c r="H43" s="184"/>
    </row>
    <row r="44" spans="1:8" ht="12">
      <c r="A44" s="406" t="s">
        <v>471</v>
      </c>
      <c r="B44" s="415" t="s">
        <v>472</v>
      </c>
      <c r="C44" s="91">
        <f>'справка №1-БАЛАНС'!D91</f>
        <v>4</v>
      </c>
      <c r="D44" s="182">
        <v>3</v>
      </c>
      <c r="E44" s="179"/>
      <c r="F44" s="179"/>
      <c r="G44" s="183"/>
      <c r="H44" s="184"/>
    </row>
    <row r="45" spans="1:8" ht="12">
      <c r="A45" s="406" t="s">
        <v>473</v>
      </c>
      <c r="B45" s="415" t="s">
        <v>474</v>
      </c>
      <c r="C45" s="91">
        <f>'справка №1-БАЛАНС'!C91</f>
        <v>2</v>
      </c>
      <c r="D45" s="91">
        <f>D44+D43</f>
        <v>4</v>
      </c>
      <c r="E45" s="179"/>
      <c r="F45" s="179"/>
      <c r="G45" s="183"/>
      <c r="H45" s="184"/>
    </row>
    <row r="46" spans="1:8" ht="12">
      <c r="A46" s="408" t="s">
        <v>475</v>
      </c>
      <c r="B46" s="415" t="s">
        <v>476</v>
      </c>
      <c r="C46" s="92">
        <v>2</v>
      </c>
      <c r="D46" s="92">
        <v>4</v>
      </c>
      <c r="E46" s="179"/>
      <c r="F46" s="179"/>
      <c r="G46" s="183"/>
      <c r="H46" s="184"/>
    </row>
    <row r="47" spans="1:8" ht="12">
      <c r="A47" s="408" t="s">
        <v>477</v>
      </c>
      <c r="B47" s="415" t="s">
        <v>478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395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279</v>
      </c>
      <c r="B50" s="542" t="s">
        <v>277</v>
      </c>
      <c r="C50" s="611"/>
      <c r="D50" s="611"/>
      <c r="G50" s="184"/>
      <c r="H50" s="184"/>
    </row>
    <row r="51" spans="1:8" ht="12">
      <c r="A51" s="544"/>
      <c r="B51" s="544"/>
      <c r="C51" s="540" t="s">
        <v>479</v>
      </c>
      <c r="D51" s="540"/>
      <c r="G51" s="184"/>
      <c r="H51" s="184"/>
    </row>
    <row r="52" spans="1:8" ht="12">
      <c r="A52" s="544"/>
      <c r="B52" s="542" t="s">
        <v>480</v>
      </c>
      <c r="C52" s="611"/>
      <c r="D52" s="611"/>
      <c r="G52" s="184"/>
      <c r="H52" s="184"/>
    </row>
    <row r="53" spans="1:8" ht="12">
      <c r="A53" s="544"/>
      <c r="B53" s="544"/>
      <c r="C53" s="540" t="s">
        <v>281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B16">
      <selection activeCell="I41" sqref="I4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4" t="s">
        <v>481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531" t="str">
        <f>'справка №1-БАЛАНС'!E3</f>
        <v>        "ФАВОРИТ ХОЛД" АД</v>
      </c>
      <c r="D3" s="613"/>
      <c r="E3" s="613"/>
      <c r="F3" s="613"/>
      <c r="G3" s="613"/>
      <c r="H3" s="572"/>
      <c r="I3" s="572"/>
      <c r="J3" s="2"/>
      <c r="K3" s="571" t="s">
        <v>3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482</v>
      </c>
      <c r="B4" s="572"/>
      <c r="C4" s="531" t="s">
        <v>5</v>
      </c>
      <c r="D4" s="531"/>
      <c r="E4" s="614"/>
      <c r="F4" s="531"/>
      <c r="G4" s="531"/>
      <c r="H4" s="531"/>
      <c r="I4" s="531"/>
      <c r="J4" s="592"/>
      <c r="K4" s="580" t="s">
        <v>6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7</v>
      </c>
      <c r="B5" s="570"/>
      <c r="C5" s="531" t="str">
        <f>'справка №1-БАЛАНС'!E5</f>
        <v>        IІI-то тримесечие  2013 год.</v>
      </c>
      <c r="D5" s="613"/>
      <c r="E5" s="613"/>
      <c r="F5" s="613"/>
      <c r="G5" s="613"/>
      <c r="H5" s="572"/>
      <c r="I5" s="572"/>
      <c r="J5" s="188"/>
      <c r="K5" s="9"/>
      <c r="L5" s="10"/>
      <c r="M5" s="11" t="s">
        <v>9</v>
      </c>
      <c r="N5" s="10"/>
    </row>
    <row r="6" spans="1:14" s="15" customFormat="1" ht="21.75" customHeight="1">
      <c r="A6" s="259"/>
      <c r="B6" s="263"/>
      <c r="C6" s="230"/>
      <c r="D6" s="262" t="s">
        <v>483</v>
      </c>
      <c r="E6" s="231"/>
      <c r="F6" s="231"/>
      <c r="G6" s="231"/>
      <c r="H6" s="231"/>
      <c r="I6" s="231" t="s">
        <v>484</v>
      </c>
      <c r="J6" s="252"/>
      <c r="K6" s="238"/>
      <c r="L6" s="229"/>
      <c r="M6" s="232"/>
      <c r="N6" s="187"/>
    </row>
    <row r="7" spans="1:14" s="15" customFormat="1" ht="60">
      <c r="A7" s="260" t="s">
        <v>485</v>
      </c>
      <c r="B7" s="264" t="s">
        <v>486</v>
      </c>
      <c r="C7" s="230" t="s">
        <v>487</v>
      </c>
      <c r="D7" s="261" t="s">
        <v>488</v>
      </c>
      <c r="E7" s="229" t="s">
        <v>489</v>
      </c>
      <c r="F7" s="13" t="s">
        <v>490</v>
      </c>
      <c r="G7" s="13"/>
      <c r="H7" s="13"/>
      <c r="I7" s="229" t="s">
        <v>491</v>
      </c>
      <c r="J7" s="253" t="s">
        <v>492</v>
      </c>
      <c r="K7" s="230" t="s">
        <v>493</v>
      </c>
      <c r="L7" s="230" t="s">
        <v>494</v>
      </c>
      <c r="M7" s="258" t="s">
        <v>495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496</v>
      </c>
      <c r="G8" s="12" t="s">
        <v>497</v>
      </c>
      <c r="H8" s="12" t="s">
        <v>498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17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499</v>
      </c>
      <c r="B10" s="34"/>
      <c r="C10" s="93" t="s">
        <v>50</v>
      </c>
      <c r="D10" s="93" t="s">
        <v>50</v>
      </c>
      <c r="E10" s="16" t="s">
        <v>61</v>
      </c>
      <c r="F10" s="16" t="s">
        <v>68</v>
      </c>
      <c r="G10" s="16" t="s">
        <v>72</v>
      </c>
      <c r="H10" s="16" t="s">
        <v>76</v>
      </c>
      <c r="I10" s="16" t="s">
        <v>89</v>
      </c>
      <c r="J10" s="16" t="s">
        <v>92</v>
      </c>
      <c r="K10" s="39" t="s">
        <v>500</v>
      </c>
      <c r="L10" s="16" t="s">
        <v>115</v>
      </c>
      <c r="M10" s="17" t="s">
        <v>123</v>
      </c>
      <c r="N10" s="14"/>
    </row>
    <row r="11" spans="1:23" ht="15.75" customHeight="1">
      <c r="A11" s="18" t="s">
        <v>501</v>
      </c>
      <c r="B11" s="34" t="s">
        <v>502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2607</v>
      </c>
      <c r="J11" s="94">
        <f>'справка №1-БАЛАНС'!H29+'справка №1-БАЛАНС'!H32</f>
        <v>-386</v>
      </c>
      <c r="K11" s="96"/>
      <c r="L11" s="422">
        <f aca="true" t="shared" si="0" ref="L11:L32">SUM(C11:K11)</f>
        <v>10111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503</v>
      </c>
      <c r="B12" s="34" t="s">
        <v>504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505</v>
      </c>
      <c r="B13" s="16" t="s">
        <v>506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507</v>
      </c>
      <c r="B14" s="16" t="s">
        <v>508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509</v>
      </c>
      <c r="B15" s="34" t="s">
        <v>510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2607</v>
      </c>
      <c r="J15" s="97">
        <f t="shared" si="2"/>
        <v>-386</v>
      </c>
      <c r="K15" s="97">
        <f t="shared" si="2"/>
        <v>0</v>
      </c>
      <c r="L15" s="422">
        <f t="shared" si="0"/>
        <v>10111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511</v>
      </c>
      <c r="B16" s="41" t="s">
        <v>512</v>
      </c>
      <c r="C16" s="234"/>
      <c r="D16" s="235"/>
      <c r="E16" s="235"/>
      <c r="F16" s="235"/>
      <c r="G16" s="235"/>
      <c r="H16" s="236"/>
      <c r="I16" s="250">
        <f>+'справка №1-БАЛАНС'!G31</f>
        <v>110</v>
      </c>
      <c r="J16" s="423">
        <f>+'справка №1-БАЛАНС'!G32</f>
        <v>0</v>
      </c>
      <c r="K16" s="96"/>
      <c r="L16" s="422">
        <f t="shared" si="0"/>
        <v>110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513</v>
      </c>
      <c r="B17" s="16" t="s">
        <v>514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515</v>
      </c>
      <c r="B18" s="36" t="s">
        <v>516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517</v>
      </c>
      <c r="B19" s="36" t="s">
        <v>518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519</v>
      </c>
      <c r="B20" s="16" t="s">
        <v>520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521</v>
      </c>
      <c r="B21" s="16" t="s">
        <v>522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523</v>
      </c>
      <c r="B22" s="16" t="s">
        <v>524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525</v>
      </c>
      <c r="B23" s="16" t="s">
        <v>526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527</v>
      </c>
      <c r="B24" s="16" t="s">
        <v>528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523</v>
      </c>
      <c r="B25" s="16" t="s">
        <v>529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525</v>
      </c>
      <c r="B26" s="16" t="s">
        <v>530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531</v>
      </c>
      <c r="B27" s="16" t="s">
        <v>532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533</v>
      </c>
      <c r="B28" s="16" t="s">
        <v>534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535</v>
      </c>
      <c r="B29" s="34" t="s">
        <v>536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2717</v>
      </c>
      <c r="J29" s="95">
        <f t="shared" si="6"/>
        <v>-386</v>
      </c>
      <c r="K29" s="95">
        <f t="shared" si="6"/>
        <v>0</v>
      </c>
      <c r="L29" s="422">
        <f t="shared" si="0"/>
        <v>10221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537</v>
      </c>
      <c r="B30" s="16" t="s">
        <v>538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539</v>
      </c>
      <c r="B31" s="16" t="s">
        <v>540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541</v>
      </c>
      <c r="B32" s="34" t="s">
        <v>542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2717</v>
      </c>
      <c r="J32" s="95">
        <f t="shared" si="7"/>
        <v>-386</v>
      </c>
      <c r="K32" s="95">
        <f t="shared" si="7"/>
        <v>0</v>
      </c>
      <c r="L32" s="422">
        <f t="shared" si="0"/>
        <v>10221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543</v>
      </c>
      <c r="B35" s="37"/>
      <c r="C35" s="24"/>
      <c r="D35" s="612" t="s">
        <v>544</v>
      </c>
      <c r="E35" s="612"/>
      <c r="F35" s="430" t="s">
        <v>545</v>
      </c>
      <c r="G35" s="430"/>
      <c r="H35" s="430"/>
      <c r="I35" s="430"/>
      <c r="J35" s="24" t="s">
        <v>546</v>
      </c>
      <c r="K35" s="24"/>
      <c r="L35" s="430" t="s">
        <v>281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5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I25">
      <selection activeCell="R52" sqref="R52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547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19" t="s">
        <v>401</v>
      </c>
      <c r="B2" s="620"/>
      <c r="C2" s="583"/>
      <c r="D2" s="583"/>
      <c r="E2" s="531" t="s">
        <v>548</v>
      </c>
      <c r="F2" s="592"/>
      <c r="G2" s="592"/>
      <c r="H2" s="583"/>
      <c r="I2" s="439"/>
      <c r="J2" s="439"/>
      <c r="K2" s="439"/>
      <c r="L2" s="439"/>
      <c r="M2" s="615" t="s">
        <v>549</v>
      </c>
      <c r="N2" s="583"/>
      <c r="O2" s="583"/>
      <c r="P2" s="616"/>
      <c r="Q2" s="616"/>
      <c r="R2" s="351"/>
    </row>
    <row r="3" spans="1:18" ht="15">
      <c r="A3" s="619" t="s">
        <v>550</v>
      </c>
      <c r="B3" s="620"/>
      <c r="C3" s="584"/>
      <c r="D3" s="584"/>
      <c r="E3" s="531">
        <f>E4</f>
        <v>0</v>
      </c>
      <c r="F3" s="621"/>
      <c r="G3" s="621"/>
      <c r="H3" s="441"/>
      <c r="I3" s="441"/>
      <c r="J3" s="441"/>
      <c r="K3" s="441"/>
      <c r="L3" s="441"/>
      <c r="M3" s="617" t="s">
        <v>6</v>
      </c>
      <c r="N3" s="617"/>
      <c r="O3" s="575"/>
      <c r="P3" s="618"/>
      <c r="Q3" s="618"/>
      <c r="R3" s="352"/>
    </row>
    <row r="4" spans="1:18" ht="12.75">
      <c r="A4" s="434" t="s">
        <v>551</v>
      </c>
      <c r="B4" s="440"/>
      <c r="C4" s="440"/>
      <c r="D4" s="441"/>
      <c r="E4" s="604"/>
      <c r="F4" s="605"/>
      <c r="G4" s="605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552</v>
      </c>
    </row>
    <row r="5" spans="1:18" s="44" customFormat="1" ht="30.75" customHeight="1">
      <c r="A5" s="606" t="s">
        <v>485</v>
      </c>
      <c r="B5" s="607"/>
      <c r="C5" s="623" t="s">
        <v>11</v>
      </c>
      <c r="D5" s="447" t="s">
        <v>553</v>
      </c>
      <c r="E5" s="447"/>
      <c r="F5" s="447"/>
      <c r="G5" s="447"/>
      <c r="H5" s="447" t="s">
        <v>554</v>
      </c>
      <c r="I5" s="447"/>
      <c r="J5" s="626" t="s">
        <v>555</v>
      </c>
      <c r="K5" s="447" t="s">
        <v>556</v>
      </c>
      <c r="L5" s="447"/>
      <c r="M5" s="447"/>
      <c r="N5" s="447"/>
      <c r="O5" s="447" t="s">
        <v>554</v>
      </c>
      <c r="P5" s="447"/>
      <c r="Q5" s="626" t="s">
        <v>557</v>
      </c>
      <c r="R5" s="626" t="s">
        <v>558</v>
      </c>
    </row>
    <row r="6" spans="1:18" s="44" customFormat="1" ht="48">
      <c r="A6" s="608"/>
      <c r="B6" s="622"/>
      <c r="C6" s="624"/>
      <c r="D6" s="448" t="s">
        <v>559</v>
      </c>
      <c r="E6" s="448" t="s">
        <v>560</v>
      </c>
      <c r="F6" s="448" t="s">
        <v>561</v>
      </c>
      <c r="G6" s="448" t="s">
        <v>562</v>
      </c>
      <c r="H6" s="448" t="s">
        <v>563</v>
      </c>
      <c r="I6" s="448" t="s">
        <v>564</v>
      </c>
      <c r="J6" s="627"/>
      <c r="K6" s="448" t="s">
        <v>559</v>
      </c>
      <c r="L6" s="448" t="s">
        <v>565</v>
      </c>
      <c r="M6" s="448" t="s">
        <v>566</v>
      </c>
      <c r="N6" s="448" t="s">
        <v>567</v>
      </c>
      <c r="O6" s="448" t="s">
        <v>563</v>
      </c>
      <c r="P6" s="448" t="s">
        <v>564</v>
      </c>
      <c r="Q6" s="627"/>
      <c r="R6" s="627"/>
    </row>
    <row r="7" spans="1:18" s="44" customFormat="1" ht="12">
      <c r="A7" s="450" t="s">
        <v>568</v>
      </c>
      <c r="B7" s="450"/>
      <c r="C7" s="451" t="s">
        <v>18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569</v>
      </c>
      <c r="B8" s="453" t="s">
        <v>570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571</v>
      </c>
      <c r="B9" s="456" t="s">
        <v>572</v>
      </c>
      <c r="C9" s="457" t="s">
        <v>573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574</v>
      </c>
      <c r="B10" s="456" t="s">
        <v>575</v>
      </c>
      <c r="C10" s="457" t="s">
        <v>576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577</v>
      </c>
      <c r="B11" s="456" t="s">
        <v>578</v>
      </c>
      <c r="C11" s="457" t="s">
        <v>579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580</v>
      </c>
      <c r="B12" s="456" t="s">
        <v>581</v>
      </c>
      <c r="C12" s="457" t="s">
        <v>582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583</v>
      </c>
      <c r="B13" s="456" t="s">
        <v>584</v>
      </c>
      <c r="C13" s="457" t="s">
        <v>585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586</v>
      </c>
      <c r="B14" s="456" t="s">
        <v>587</v>
      </c>
      <c r="C14" s="457" t="s">
        <v>588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589</v>
      </c>
      <c r="B15" s="464" t="s">
        <v>590</v>
      </c>
      <c r="C15" s="562" t="s">
        <v>591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592</v>
      </c>
      <c r="B16" s="245" t="s">
        <v>593</v>
      </c>
      <c r="C16" s="457" t="s">
        <v>594</v>
      </c>
      <c r="D16" s="241">
        <v>35</v>
      </c>
      <c r="E16" s="241"/>
      <c r="F16" s="241"/>
      <c r="G16" s="111">
        <f t="shared" si="2"/>
        <v>35</v>
      </c>
      <c r="H16" s="101"/>
      <c r="I16" s="101"/>
      <c r="J16" s="111">
        <f t="shared" si="3"/>
        <v>35</v>
      </c>
      <c r="K16" s="101">
        <v>35</v>
      </c>
      <c r="L16" s="101"/>
      <c r="M16" s="101"/>
      <c r="N16" s="111">
        <f t="shared" si="4"/>
        <v>35</v>
      </c>
      <c r="O16" s="101"/>
      <c r="P16" s="101"/>
      <c r="Q16" s="111">
        <f aca="true" t="shared" si="5" ref="Q16:Q25">N16+O16-P16</f>
        <v>35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595</v>
      </c>
      <c r="C17" s="459" t="s">
        <v>596</v>
      </c>
      <c r="D17" s="246">
        <f>SUM(D9:D16)</f>
        <v>148</v>
      </c>
      <c r="E17" s="246">
        <f>SUM(E9:E16)</f>
        <v>0</v>
      </c>
      <c r="F17" s="246">
        <f>SUM(F9:F16)</f>
        <v>0</v>
      </c>
      <c r="G17" s="111">
        <f t="shared" si="2"/>
        <v>148</v>
      </c>
      <c r="H17" s="112">
        <f>SUM(H9:H16)</f>
        <v>0</v>
      </c>
      <c r="I17" s="112">
        <f>SUM(I9:I16)</f>
        <v>0</v>
      </c>
      <c r="J17" s="111">
        <f t="shared" si="3"/>
        <v>148</v>
      </c>
      <c r="K17" s="112">
        <f>SUM(K9:K16)</f>
        <v>148</v>
      </c>
      <c r="L17" s="112">
        <f>SUM(L9:L16)</f>
        <v>0</v>
      </c>
      <c r="M17" s="112">
        <f>SUM(M9:M16)</f>
        <v>0</v>
      </c>
      <c r="N17" s="111">
        <f t="shared" si="4"/>
        <v>148</v>
      </c>
      <c r="O17" s="112">
        <f>SUM(O9:O16)</f>
        <v>0</v>
      </c>
      <c r="P17" s="112">
        <f>SUM(P9:P16)</f>
        <v>0</v>
      </c>
      <c r="Q17" s="111">
        <f t="shared" si="5"/>
        <v>148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597</v>
      </c>
      <c r="B18" s="461" t="s">
        <v>598</v>
      </c>
      <c r="C18" s="459" t="s">
        <v>599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600</v>
      </c>
      <c r="B19" s="461" t="s">
        <v>601</v>
      </c>
      <c r="C19" s="459" t="s">
        <v>602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603</v>
      </c>
      <c r="B20" s="453" t="s">
        <v>604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571</v>
      </c>
      <c r="B21" s="456" t="s">
        <v>605</v>
      </c>
      <c r="C21" s="457" t="s">
        <v>606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574</v>
      </c>
      <c r="B22" s="456" t="s">
        <v>607</v>
      </c>
      <c r="C22" s="457" t="s">
        <v>608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577</v>
      </c>
      <c r="B23" s="464" t="s">
        <v>609</v>
      </c>
      <c r="C23" s="457" t="s">
        <v>610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580</v>
      </c>
      <c r="B24" s="465" t="s">
        <v>593</v>
      </c>
      <c r="C24" s="457" t="s">
        <v>611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612</v>
      </c>
      <c r="C25" s="466" t="s">
        <v>613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614</v>
      </c>
      <c r="B26" s="467" t="s">
        <v>615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571</v>
      </c>
      <c r="B27" s="469" t="s">
        <v>616</v>
      </c>
      <c r="C27" s="470" t="s">
        <v>617</v>
      </c>
      <c r="D27" s="244">
        <f>SUM(D28:D31)</f>
        <v>4788</v>
      </c>
      <c r="E27" s="244">
        <f aca="true" t="shared" si="8" ref="E27:P27">SUM(E28:E31)</f>
        <v>0</v>
      </c>
      <c r="F27" s="244">
        <f t="shared" si="8"/>
        <v>0</v>
      </c>
      <c r="G27" s="108">
        <f t="shared" si="2"/>
        <v>4788</v>
      </c>
      <c r="H27" s="107">
        <f t="shared" si="8"/>
        <v>0</v>
      </c>
      <c r="I27" s="107">
        <f t="shared" si="8"/>
        <v>0</v>
      </c>
      <c r="J27" s="108">
        <f t="shared" si="3"/>
        <v>4788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4788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110</v>
      </c>
      <c r="C28" s="457" t="s">
        <v>618</v>
      </c>
      <c r="D28" s="241">
        <v>2554</v>
      </c>
      <c r="E28" s="241"/>
      <c r="F28" s="241"/>
      <c r="G28" s="111">
        <f t="shared" si="2"/>
        <v>2554</v>
      </c>
      <c r="H28" s="101"/>
      <c r="I28" s="101"/>
      <c r="J28" s="111">
        <f t="shared" si="3"/>
        <v>2554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2554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112</v>
      </c>
      <c r="C29" s="457" t="s">
        <v>619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116</v>
      </c>
      <c r="C30" s="457" t="s">
        <v>620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118</v>
      </c>
      <c r="C31" s="457" t="s">
        <v>621</v>
      </c>
      <c r="D31" s="241">
        <v>421</v>
      </c>
      <c r="E31" s="241"/>
      <c r="F31" s="241"/>
      <c r="G31" s="111">
        <f t="shared" si="2"/>
        <v>421</v>
      </c>
      <c r="H31" s="109"/>
      <c r="I31" s="109"/>
      <c r="J31" s="111">
        <f t="shared" si="3"/>
        <v>421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421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574</v>
      </c>
      <c r="B32" s="469" t="s">
        <v>622</v>
      </c>
      <c r="C32" s="457" t="s">
        <v>623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124</v>
      </c>
      <c r="C33" s="457" t="s">
        <v>624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625</v>
      </c>
      <c r="C34" s="457" t="s">
        <v>626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627</v>
      </c>
      <c r="C35" s="457" t="s">
        <v>628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629</v>
      </c>
      <c r="C36" s="457" t="s">
        <v>630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577</v>
      </c>
      <c r="B37" s="471" t="s">
        <v>593</v>
      </c>
      <c r="C37" s="457" t="s">
        <v>631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632</v>
      </c>
      <c r="C38" s="459" t="s">
        <v>633</v>
      </c>
      <c r="D38" s="246">
        <f>D27+D32+D37</f>
        <v>4788</v>
      </c>
      <c r="E38" s="246">
        <f aca="true" t="shared" si="12" ref="E38:P38">E27+E32+E37</f>
        <v>0</v>
      </c>
      <c r="F38" s="246">
        <f t="shared" si="12"/>
        <v>0</v>
      </c>
      <c r="G38" s="111">
        <f t="shared" si="2"/>
        <v>4788</v>
      </c>
      <c r="H38" s="112">
        <f t="shared" si="12"/>
        <v>0</v>
      </c>
      <c r="I38" s="112">
        <f t="shared" si="12"/>
        <v>0</v>
      </c>
      <c r="J38" s="111">
        <f t="shared" si="3"/>
        <v>4788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4788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634</v>
      </c>
      <c r="B39" s="460" t="s">
        <v>635</v>
      </c>
      <c r="C39" s="459" t="s">
        <v>636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637</v>
      </c>
      <c r="C40" s="449" t="s">
        <v>638</v>
      </c>
      <c r="D40" s="545">
        <f>D17+D18+D19+D25+D38+D39</f>
        <v>4945</v>
      </c>
      <c r="E40" s="545">
        <f>E17+E18+E19+E25+E38+E39</f>
        <v>0</v>
      </c>
      <c r="F40" s="545">
        <f aca="true" t="shared" si="13" ref="F40:R40">F17+F18+F19+F25+F38+F39</f>
        <v>0</v>
      </c>
      <c r="G40" s="545">
        <f t="shared" si="13"/>
        <v>4945</v>
      </c>
      <c r="H40" s="545">
        <f t="shared" si="13"/>
        <v>0</v>
      </c>
      <c r="I40" s="545">
        <f t="shared" si="13"/>
        <v>0</v>
      </c>
      <c r="J40" s="545">
        <f t="shared" si="13"/>
        <v>4945</v>
      </c>
      <c r="K40" s="545">
        <f t="shared" si="13"/>
        <v>157</v>
      </c>
      <c r="L40" s="545">
        <f t="shared" si="13"/>
        <v>0</v>
      </c>
      <c r="M40" s="545">
        <f t="shared" si="13"/>
        <v>0</v>
      </c>
      <c r="N40" s="545">
        <f t="shared" si="13"/>
        <v>157</v>
      </c>
      <c r="O40" s="545">
        <f t="shared" si="13"/>
        <v>0</v>
      </c>
      <c r="P40" s="545">
        <f t="shared" si="13"/>
        <v>0</v>
      </c>
      <c r="Q40" s="545">
        <f t="shared" si="13"/>
        <v>157</v>
      </c>
      <c r="R40" s="545">
        <f t="shared" si="13"/>
        <v>4788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639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640</v>
      </c>
      <c r="C44" s="443"/>
      <c r="D44" s="444"/>
      <c r="E44" s="444"/>
      <c r="F44" s="444"/>
      <c r="G44" s="434"/>
      <c r="H44" s="445" t="s">
        <v>641</v>
      </c>
      <c r="I44" s="445"/>
      <c r="J44" s="445"/>
      <c r="K44" s="625"/>
      <c r="L44" s="625"/>
      <c r="M44" s="625"/>
      <c r="N44" s="625"/>
      <c r="O44" s="583" t="s">
        <v>480</v>
      </c>
      <c r="P44" s="620"/>
      <c r="Q44" s="620"/>
      <c r="R44" s="620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479</v>
      </c>
      <c r="K46" s="435"/>
      <c r="L46" s="435"/>
      <c r="M46" s="435"/>
      <c r="N46" s="435"/>
      <c r="O46" s="435"/>
      <c r="P46" s="601" t="s">
        <v>281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workbookViewId="0" topLeftCell="A88">
      <selection activeCell="C96" sqref="C9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8" t="s">
        <v>642</v>
      </c>
      <c r="B1" s="628"/>
      <c r="C1" s="628"/>
      <c r="D1" s="628"/>
      <c r="E1" s="628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643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0"/>
      <c r="B3" s="631"/>
      <c r="C3" s="351" t="s">
        <v>3</v>
      </c>
      <c r="E3" s="351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2" t="s">
        <v>644</v>
      </c>
      <c r="B4" s="632"/>
      <c r="C4" s="352" t="s">
        <v>6</v>
      </c>
      <c r="D4" s="352"/>
      <c r="E4" s="35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645</v>
      </c>
      <c r="B5" s="510"/>
      <c r="C5" s="511"/>
      <c r="D5" s="511"/>
      <c r="E5" s="512" t="s">
        <v>646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485</v>
      </c>
      <c r="B6" s="480" t="s">
        <v>11</v>
      </c>
      <c r="C6" s="481" t="s">
        <v>647</v>
      </c>
      <c r="D6" s="190" t="s">
        <v>648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649</v>
      </c>
      <c r="E7" s="169" t="s">
        <v>650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17</v>
      </c>
      <c r="B8" s="482" t="s">
        <v>18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651</v>
      </c>
      <c r="B9" s="484" t="s">
        <v>652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653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654</v>
      </c>
      <c r="B11" s="487" t="s">
        <v>655</v>
      </c>
      <c r="C11" s="163">
        <f>SUM(C12:C14)</f>
        <v>3323</v>
      </c>
      <c r="D11" s="163">
        <f>SUM(D12:D14)</f>
        <v>0</v>
      </c>
      <c r="E11" s="164">
        <f>SUM(E12:E14)</f>
        <v>3323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656</v>
      </c>
      <c r="B12" s="487" t="s">
        <v>657</v>
      </c>
      <c r="C12" s="151">
        <v>3323</v>
      </c>
      <c r="D12" s="151"/>
      <c r="E12" s="164">
        <f aca="true" t="shared" si="0" ref="E12:E42">C12-D12</f>
        <v>3323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658</v>
      </c>
      <c r="B13" s="487" t="s">
        <v>659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660</v>
      </c>
      <c r="B14" s="487" t="s">
        <v>661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662</v>
      </c>
      <c r="B15" s="487" t="s">
        <v>663</v>
      </c>
      <c r="C15" s="151">
        <v>4119</v>
      </c>
      <c r="D15" s="151"/>
      <c r="E15" s="164">
        <f t="shared" si="0"/>
        <v>4119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664</v>
      </c>
      <c r="B16" s="487" t="s">
        <v>665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666</v>
      </c>
      <c r="B17" s="487" t="s">
        <v>667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660</v>
      </c>
      <c r="B18" s="487" t="s">
        <v>668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669</v>
      </c>
      <c r="B19" s="484" t="s">
        <v>670</v>
      </c>
      <c r="C19" s="147">
        <f>C11+C15+C16</f>
        <v>7442</v>
      </c>
      <c r="D19" s="147">
        <f>D11+D15+D16</f>
        <v>0</v>
      </c>
      <c r="E19" s="162">
        <f>E11+E15+E16</f>
        <v>7442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671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672</v>
      </c>
      <c r="B21" s="484" t="s">
        <v>673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674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675</v>
      </c>
      <c r="B24" s="487" t="s">
        <v>676</v>
      </c>
      <c r="C24" s="163">
        <f>SUM(C25:C27)</f>
        <v>7392</v>
      </c>
      <c r="D24" s="163">
        <f>SUM(D25:D27)</f>
        <v>7392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677</v>
      </c>
      <c r="B25" s="487" t="s">
        <v>678</v>
      </c>
      <c r="C25" s="151">
        <v>7316</v>
      </c>
      <c r="D25" s="151">
        <v>7316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679</v>
      </c>
      <c r="B26" s="487" t="s">
        <v>680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681</v>
      </c>
      <c r="B27" s="487" t="s">
        <v>682</v>
      </c>
      <c r="C27" s="151">
        <v>71</v>
      </c>
      <c r="D27" s="151">
        <v>71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683</v>
      </c>
      <c r="B28" s="487" t="s">
        <v>684</v>
      </c>
      <c r="C28" s="151">
        <v>650</v>
      </c>
      <c r="D28" s="151">
        <v>650</v>
      </c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685</v>
      </c>
      <c r="B29" s="487" t="s">
        <v>686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687</v>
      </c>
      <c r="B30" s="487" t="s">
        <v>688</v>
      </c>
      <c r="C30" s="151">
        <v>194</v>
      </c>
      <c r="D30" s="151">
        <v>194</v>
      </c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689</v>
      </c>
      <c r="B31" s="487" t="s">
        <v>690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691</v>
      </c>
      <c r="B32" s="487" t="s">
        <v>692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693</v>
      </c>
      <c r="B33" s="487" t="s">
        <v>694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695</v>
      </c>
      <c r="B34" s="487" t="s">
        <v>696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697</v>
      </c>
      <c r="B35" s="487" t="s">
        <v>698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699</v>
      </c>
      <c r="B36" s="487" t="s">
        <v>700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701</v>
      </c>
      <c r="B37" s="487" t="s">
        <v>702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703</v>
      </c>
      <c r="B38" s="487" t="s">
        <v>704</v>
      </c>
      <c r="C38" s="163">
        <f>SUM(C39:C42)</f>
        <v>18</v>
      </c>
      <c r="D38" s="148">
        <f>SUM(D39:D42)</f>
        <v>18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705</v>
      </c>
      <c r="B39" s="487" t="s">
        <v>706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707</v>
      </c>
      <c r="B40" s="487" t="s">
        <v>708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709</v>
      </c>
      <c r="B41" s="487" t="s">
        <v>710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711</v>
      </c>
      <c r="B42" s="487" t="s">
        <v>712</v>
      </c>
      <c r="C42" s="151">
        <v>18</v>
      </c>
      <c r="D42" s="151">
        <v>18</v>
      </c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713</v>
      </c>
      <c r="B43" s="484" t="s">
        <v>714</v>
      </c>
      <c r="C43" s="147">
        <f>C24+C28+C29+C31+C30+C32+C33+C38</f>
        <v>8283</v>
      </c>
      <c r="D43" s="147">
        <f>D24+D28+D29+D31+D30+D32+D33+D38</f>
        <v>8283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715</v>
      </c>
      <c r="B44" s="485" t="s">
        <v>716</v>
      </c>
      <c r="C44" s="146">
        <f>C43+C21+C19+C9</f>
        <v>15725</v>
      </c>
      <c r="D44" s="146">
        <f>D43+D21+D19+D9</f>
        <v>8283</v>
      </c>
      <c r="E44" s="162">
        <f>E43+E21+E19+E9</f>
        <v>7442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717</v>
      </c>
      <c r="B47" s="491"/>
      <c r="C47" s="493"/>
      <c r="D47" s="493"/>
      <c r="E47" s="493"/>
      <c r="F47" s="167" t="s">
        <v>286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485</v>
      </c>
      <c r="B48" s="480" t="s">
        <v>11</v>
      </c>
      <c r="C48" s="494" t="s">
        <v>718</v>
      </c>
      <c r="D48" s="190" t="s">
        <v>719</v>
      </c>
      <c r="E48" s="190"/>
      <c r="F48" s="190" t="s">
        <v>720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649</v>
      </c>
      <c r="E49" s="483" t="s">
        <v>650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17</v>
      </c>
      <c r="B50" s="482" t="s">
        <v>18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721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722</v>
      </c>
      <c r="B52" s="487" t="s">
        <v>723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724</v>
      </c>
      <c r="B53" s="487" t="s">
        <v>725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726</v>
      </c>
      <c r="B54" s="487" t="s">
        <v>727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711</v>
      </c>
      <c r="B55" s="487" t="s">
        <v>728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729</v>
      </c>
      <c r="B56" s="487" t="s">
        <v>730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731</v>
      </c>
      <c r="B57" s="487" t="s">
        <v>732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733</v>
      </c>
      <c r="B58" s="487" t="s">
        <v>734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735</v>
      </c>
      <c r="B59" s="487" t="s">
        <v>736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733</v>
      </c>
      <c r="B60" s="487" t="s">
        <v>737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142</v>
      </c>
      <c r="B61" s="487" t="s">
        <v>738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145</v>
      </c>
      <c r="B62" s="487" t="s">
        <v>739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740</v>
      </c>
      <c r="B63" s="487" t="s">
        <v>741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742</v>
      </c>
      <c r="B64" s="487" t="s">
        <v>743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744</v>
      </c>
      <c r="B65" s="487" t="s">
        <v>745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746</v>
      </c>
      <c r="B66" s="484" t="s">
        <v>747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748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749</v>
      </c>
      <c r="B68" s="497" t="s">
        <v>750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751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722</v>
      </c>
      <c r="B71" s="487" t="s">
        <v>752</v>
      </c>
      <c r="C71" s="148">
        <f>SUM(C72:C74)</f>
        <v>2024</v>
      </c>
      <c r="D71" s="148">
        <f>SUM(D72:D74)</f>
        <v>2024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753</v>
      </c>
      <c r="B72" s="487" t="s">
        <v>754</v>
      </c>
      <c r="C72" s="151">
        <v>6</v>
      </c>
      <c r="D72" s="151">
        <v>6</v>
      </c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755</v>
      </c>
      <c r="B73" s="487" t="s">
        <v>756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757</v>
      </c>
      <c r="B74" s="487" t="s">
        <v>758</v>
      </c>
      <c r="C74" s="151">
        <v>2018</v>
      </c>
      <c r="D74" s="151">
        <v>2018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729</v>
      </c>
      <c r="B75" s="487" t="s">
        <v>759</v>
      </c>
      <c r="C75" s="146">
        <f>C76+C78</f>
        <v>98</v>
      </c>
      <c r="D75" s="146">
        <f>D76+D78</f>
        <v>98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760</v>
      </c>
      <c r="B76" s="487" t="s">
        <v>761</v>
      </c>
      <c r="C76" s="151">
        <v>98</v>
      </c>
      <c r="D76" s="151">
        <v>98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762</v>
      </c>
      <c r="B77" s="487" t="s">
        <v>763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764</v>
      </c>
      <c r="B78" s="487" t="s">
        <v>765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733</v>
      </c>
      <c r="B79" s="487" t="s">
        <v>766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767</v>
      </c>
      <c r="B80" s="487" t="s">
        <v>768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769</v>
      </c>
      <c r="B81" s="487" t="s">
        <v>770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771</v>
      </c>
      <c r="B82" s="487" t="s">
        <v>772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773</v>
      </c>
      <c r="B83" s="487" t="s">
        <v>774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775</v>
      </c>
      <c r="B84" s="487" t="s">
        <v>776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777</v>
      </c>
      <c r="B85" s="487" t="s">
        <v>778</v>
      </c>
      <c r="C85" s="147">
        <f>SUM(C86:C90)+C94</f>
        <v>216</v>
      </c>
      <c r="D85" s="147">
        <f>SUM(D86:D90)+D94</f>
        <v>216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779</v>
      </c>
      <c r="B86" s="487" t="s">
        <v>780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781</v>
      </c>
      <c r="B87" s="487" t="s">
        <v>782</v>
      </c>
      <c r="C87" s="151">
        <v>130</v>
      </c>
      <c r="D87" s="151">
        <v>130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783</v>
      </c>
      <c r="B88" s="487" t="s">
        <v>784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785</v>
      </c>
      <c r="B89" s="487" t="s">
        <v>786</v>
      </c>
      <c r="C89" s="151">
        <v>79</v>
      </c>
      <c r="D89" s="151">
        <v>79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787</v>
      </c>
      <c r="B90" s="487" t="s">
        <v>788</v>
      </c>
      <c r="C90" s="146">
        <f>SUM(C91:C93)</f>
        <v>2</v>
      </c>
      <c r="D90" s="146">
        <f>SUM(D91:D93)</f>
        <v>2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789</v>
      </c>
      <c r="B91" s="487" t="s">
        <v>790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697</v>
      </c>
      <c r="B92" s="487" t="s">
        <v>791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701</v>
      </c>
      <c r="B93" s="487" t="s">
        <v>792</v>
      </c>
      <c r="C93" s="151">
        <v>2</v>
      </c>
      <c r="D93" s="151">
        <v>2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793</v>
      </c>
      <c r="B94" s="487" t="s">
        <v>794</v>
      </c>
      <c r="C94" s="151">
        <v>5</v>
      </c>
      <c r="D94" s="151">
        <v>5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795</v>
      </c>
      <c r="B95" s="487" t="s">
        <v>796</v>
      </c>
      <c r="C95" s="151">
        <v>7956</v>
      </c>
      <c r="D95" s="151">
        <v>7956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797</v>
      </c>
      <c r="B96" s="497" t="s">
        <v>798</v>
      </c>
      <c r="C96" s="147">
        <f>C85+C80+C75+C71+C95</f>
        <v>10294</v>
      </c>
      <c r="D96" s="147">
        <f>D85+D80+D75+D71+D95</f>
        <v>10294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799</v>
      </c>
      <c r="B97" s="485" t="s">
        <v>800</v>
      </c>
      <c r="C97" s="147">
        <f>C96+C68+C66</f>
        <v>10294</v>
      </c>
      <c r="D97" s="147">
        <f>D96+D68+D66</f>
        <v>10294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801</v>
      </c>
      <c r="B99" s="500"/>
      <c r="C99" s="156"/>
      <c r="D99" s="156"/>
      <c r="E99" s="156"/>
      <c r="F99" s="501" t="s">
        <v>552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485</v>
      </c>
      <c r="B100" s="485" t="s">
        <v>486</v>
      </c>
      <c r="C100" s="158" t="s">
        <v>802</v>
      </c>
      <c r="D100" s="158" t="s">
        <v>803</v>
      </c>
      <c r="E100" s="158" t="s">
        <v>804</v>
      </c>
      <c r="F100" s="158" t="s">
        <v>805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17</v>
      </c>
      <c r="B101" s="485" t="s">
        <v>18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806</v>
      </c>
      <c r="B102" s="487" t="s">
        <v>807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808</v>
      </c>
      <c r="B103" s="487" t="s">
        <v>809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810</v>
      </c>
      <c r="B104" s="487" t="s">
        <v>811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812</v>
      </c>
      <c r="B105" s="485" t="s">
        <v>813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814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815</v>
      </c>
      <c r="B107" s="633"/>
      <c r="C107" s="633"/>
      <c r="D107" s="633"/>
      <c r="E107" s="633"/>
      <c r="F107" s="633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36">
      <c r="A109" s="629" t="s">
        <v>5</v>
      </c>
      <c r="B109" s="629"/>
      <c r="C109" s="629" t="s">
        <v>816</v>
      </c>
      <c r="D109" s="629"/>
      <c r="E109" s="629"/>
      <c r="F109" s="62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5</v>
      </c>
      <c r="B110" s="476"/>
      <c r="C110" s="475"/>
      <c r="D110" s="475"/>
      <c r="E110" s="475"/>
      <c r="F110" s="477"/>
    </row>
    <row r="111" spans="1:6" ht="12">
      <c r="A111" s="475" t="s">
        <v>279</v>
      </c>
      <c r="B111" s="476"/>
      <c r="C111" s="509"/>
      <c r="D111" s="509"/>
      <c r="E111" s="509"/>
      <c r="F111" s="509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36">
      <c r="A114" s="432"/>
      <c r="B114" s="478"/>
      <c r="C114" s="509" t="s">
        <v>817</v>
      </c>
      <c r="D114" s="509"/>
      <c r="E114" s="509"/>
      <c r="F114" s="509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B1">
      <selection activeCell="H32" sqref="H32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818</v>
      </c>
      <c r="F2" s="515"/>
      <c r="G2" s="515"/>
      <c r="H2" s="513"/>
      <c r="I2" s="513"/>
    </row>
    <row r="3" spans="1:9" ht="12">
      <c r="A3" s="513"/>
      <c r="B3" s="514"/>
      <c r="C3" s="516" t="s">
        <v>819</v>
      </c>
      <c r="D3" s="516"/>
      <c r="E3" s="516"/>
      <c r="F3" s="516"/>
      <c r="G3" s="516"/>
      <c r="H3" s="513"/>
      <c r="I3" s="513"/>
    </row>
    <row r="4" spans="1:9" ht="15" customHeight="1">
      <c r="A4" s="438" t="s">
        <v>401</v>
      </c>
      <c r="B4" s="576"/>
      <c r="C4" s="531" t="s">
        <v>820</v>
      </c>
      <c r="D4" s="621"/>
      <c r="E4" s="621"/>
      <c r="F4" s="576"/>
      <c r="G4" s="578" t="s">
        <v>3</v>
      </c>
      <c r="H4" s="578"/>
      <c r="I4" s="587">
        <v>1220098474</v>
      </c>
    </row>
    <row r="5" spans="1:9" ht="15">
      <c r="A5" s="520" t="s">
        <v>821</v>
      </c>
      <c r="B5" s="577"/>
      <c r="C5" s="531"/>
      <c r="D5" s="636"/>
      <c r="E5" s="636"/>
      <c r="F5" s="577"/>
      <c r="G5" s="352" t="s">
        <v>6</v>
      </c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822</v>
      </c>
    </row>
    <row r="7" spans="1:9" s="120" customFormat="1" ht="12">
      <c r="A7" s="192" t="s">
        <v>485</v>
      </c>
      <c r="B7" s="118"/>
      <c r="C7" s="192" t="s">
        <v>823</v>
      </c>
      <c r="D7" s="193"/>
      <c r="E7" s="194"/>
      <c r="F7" s="195" t="s">
        <v>824</v>
      </c>
      <c r="G7" s="195"/>
      <c r="H7" s="195"/>
      <c r="I7" s="195"/>
    </row>
    <row r="8" spans="1:9" s="120" customFormat="1" ht="21.75" customHeight="1">
      <c r="A8" s="192"/>
      <c r="B8" s="121" t="s">
        <v>11</v>
      </c>
      <c r="C8" s="122" t="s">
        <v>825</v>
      </c>
      <c r="D8" s="122" t="s">
        <v>826</v>
      </c>
      <c r="E8" s="122" t="s">
        <v>827</v>
      </c>
      <c r="F8" s="194" t="s">
        <v>828</v>
      </c>
      <c r="G8" s="196" t="s">
        <v>829</v>
      </c>
      <c r="H8" s="196"/>
      <c r="I8" s="196" t="s">
        <v>830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563</v>
      </c>
      <c r="H9" s="119" t="s">
        <v>564</v>
      </c>
      <c r="I9" s="196"/>
    </row>
    <row r="10" spans="1:9" s="113" customFormat="1" ht="12">
      <c r="A10" s="125" t="s">
        <v>17</v>
      </c>
      <c r="B10" s="126" t="s">
        <v>18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831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832</v>
      </c>
      <c r="B12" s="130" t="s">
        <v>833</v>
      </c>
      <c r="C12" s="546">
        <v>2923800</v>
      </c>
      <c r="D12" s="139"/>
      <c r="E12" s="139"/>
      <c r="F12" s="139">
        <v>4154</v>
      </c>
      <c r="G12" s="139"/>
      <c r="H12" s="139"/>
      <c r="I12" s="539">
        <f>F12+G12-H12</f>
        <v>4154</v>
      </c>
    </row>
    <row r="13" spans="1:9" s="113" customFormat="1" ht="12">
      <c r="A13" s="115" t="s">
        <v>834</v>
      </c>
      <c r="B13" s="130" t="s">
        <v>835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627</v>
      </c>
      <c r="B14" s="130" t="s">
        <v>836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837</v>
      </c>
      <c r="B15" s="130" t="s">
        <v>838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81</v>
      </c>
      <c r="B16" s="130" t="s">
        <v>839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595</v>
      </c>
      <c r="B17" s="132" t="s">
        <v>840</v>
      </c>
      <c r="C17" s="125">
        <f aca="true" t="shared" si="1" ref="C17:H17">C12+C13+C15+C16</f>
        <v>2930300</v>
      </c>
      <c r="D17" s="125">
        <f t="shared" si="1"/>
        <v>0</v>
      </c>
      <c r="E17" s="125">
        <f t="shared" si="1"/>
        <v>0</v>
      </c>
      <c r="F17" s="125">
        <f t="shared" si="1"/>
        <v>4788</v>
      </c>
      <c r="G17" s="125">
        <f t="shared" si="1"/>
        <v>0</v>
      </c>
      <c r="H17" s="125">
        <f t="shared" si="1"/>
        <v>0</v>
      </c>
      <c r="I17" s="539">
        <f t="shared" si="0"/>
        <v>4788</v>
      </c>
    </row>
    <row r="18" spans="1:9" s="113" customFormat="1" ht="12">
      <c r="A18" s="128" t="s">
        <v>841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832</v>
      </c>
      <c r="B19" s="130" t="s">
        <v>842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843</v>
      </c>
      <c r="B20" s="130" t="s">
        <v>844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845</v>
      </c>
      <c r="B21" s="130" t="s">
        <v>846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847</v>
      </c>
      <c r="B22" s="130" t="s">
        <v>848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849</v>
      </c>
      <c r="B23" s="130" t="s">
        <v>850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851</v>
      </c>
      <c r="B24" s="130" t="s">
        <v>852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853</v>
      </c>
      <c r="B25" s="135" t="s">
        <v>854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855</v>
      </c>
      <c r="B26" s="132" t="s">
        <v>856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857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858</v>
      </c>
      <c r="B30" s="635"/>
      <c r="C30" s="635"/>
      <c r="D30" s="566" t="s">
        <v>859</v>
      </c>
      <c r="E30" s="634"/>
      <c r="F30" s="634"/>
      <c r="G30" s="634"/>
      <c r="H30" s="517" t="s">
        <v>480</v>
      </c>
      <c r="I30" s="634"/>
      <c r="J30" s="634"/>
    </row>
    <row r="31" spans="1:9" s="113" customFormat="1" ht="12">
      <c r="A31" s="601" t="s">
        <v>279</v>
      </c>
      <c r="B31" s="518"/>
      <c r="C31" s="435"/>
      <c r="D31" s="508"/>
      <c r="E31" s="508" t="s">
        <v>278</v>
      </c>
      <c r="F31" s="508"/>
      <c r="G31" s="508"/>
      <c r="H31" s="508"/>
      <c r="I31" s="603" t="s">
        <v>281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52">
      <selection activeCell="D75" sqref="D75"/>
    </sheetView>
  </sheetViews>
  <sheetFormatPr defaultColWidth="10.75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860</v>
      </c>
      <c r="B2" s="197"/>
      <c r="C2" s="600"/>
      <c r="D2" s="197"/>
      <c r="E2" s="197"/>
      <c r="F2" s="197"/>
    </row>
    <row r="3" spans="1:6" ht="12.75" customHeight="1">
      <c r="A3" s="197" t="s">
        <v>861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401</v>
      </c>
      <c r="B5" s="637" t="s">
        <v>548</v>
      </c>
      <c r="C5" s="637"/>
      <c r="D5" s="585"/>
      <c r="E5" s="351" t="s">
        <v>3</v>
      </c>
      <c r="F5" s="588">
        <v>121577091</v>
      </c>
    </row>
    <row r="6" spans="1:13" ht="15" customHeight="1">
      <c r="A6" s="54" t="s">
        <v>862</v>
      </c>
      <c r="B6" s="531"/>
      <c r="C6" s="636"/>
      <c r="D6" s="599"/>
      <c r="E6" s="352" t="s">
        <v>6</v>
      </c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4"/>
      <c r="C7" s="638"/>
      <c r="D7" s="57"/>
      <c r="E7" s="57"/>
      <c r="F7" s="58" t="s">
        <v>286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863</v>
      </c>
      <c r="B8" s="60" t="s">
        <v>11</v>
      </c>
      <c r="C8" s="61" t="s">
        <v>864</v>
      </c>
      <c r="D8" s="61" t="s">
        <v>865</v>
      </c>
      <c r="E8" s="598" t="s">
        <v>866</v>
      </c>
      <c r="F8" s="61" t="s">
        <v>867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17</v>
      </c>
      <c r="B9" s="60" t="s">
        <v>18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868</v>
      </c>
      <c r="B10" s="65"/>
      <c r="C10" s="534"/>
      <c r="D10" s="534"/>
      <c r="E10" s="534"/>
      <c r="F10" s="534"/>
    </row>
    <row r="11" spans="1:6" ht="18" customHeight="1">
      <c r="A11" s="66" t="s">
        <v>869</v>
      </c>
      <c r="B11" s="67"/>
      <c r="C11" s="534"/>
      <c r="D11" s="534"/>
      <c r="E11" s="534"/>
      <c r="F11" s="534"/>
    </row>
    <row r="12" spans="1:6" ht="12.75">
      <c r="A12" s="66" t="s">
        <v>870</v>
      </c>
      <c r="B12" s="67"/>
      <c r="C12" s="548">
        <v>136</v>
      </c>
      <c r="D12" s="597">
        <v>66.56</v>
      </c>
      <c r="E12" s="548"/>
      <c r="F12" s="550">
        <v>136</v>
      </c>
    </row>
    <row r="13" spans="1:6" ht="12.75">
      <c r="A13" s="66" t="s">
        <v>871</v>
      </c>
      <c r="B13" s="67"/>
      <c r="C13" s="548">
        <v>186</v>
      </c>
      <c r="D13" s="597">
        <v>77.59</v>
      </c>
      <c r="E13" s="548">
        <v>186</v>
      </c>
      <c r="F13" s="550">
        <f aca="true" t="shared" si="0" ref="F13:F23">C13-E13</f>
        <v>0</v>
      </c>
    </row>
    <row r="14" spans="1:6" ht="12.75">
      <c r="A14" s="66" t="s">
        <v>872</v>
      </c>
      <c r="B14" s="67"/>
      <c r="C14" s="548">
        <v>18</v>
      </c>
      <c r="D14" s="597">
        <v>64.37</v>
      </c>
      <c r="E14" s="548"/>
      <c r="F14" s="550">
        <f t="shared" si="0"/>
        <v>18</v>
      </c>
    </row>
    <row r="15" spans="1:6" ht="12.75">
      <c r="A15" s="66" t="s">
        <v>873</v>
      </c>
      <c r="B15" s="67"/>
      <c r="C15" s="548">
        <v>168</v>
      </c>
      <c r="D15" s="597">
        <v>79.36</v>
      </c>
      <c r="E15" s="548"/>
      <c r="F15" s="550">
        <f t="shared" si="0"/>
        <v>168</v>
      </c>
    </row>
    <row r="16" spans="1:6" ht="12.75">
      <c r="A16" s="66" t="s">
        <v>874</v>
      </c>
      <c r="B16" s="67"/>
      <c r="C16" s="548">
        <v>943</v>
      </c>
      <c r="D16" s="597">
        <v>66.11</v>
      </c>
      <c r="E16" s="548">
        <v>943</v>
      </c>
      <c r="F16" s="550"/>
    </row>
    <row r="17" spans="1:6" ht="12.75">
      <c r="A17" s="66" t="s">
        <v>875</v>
      </c>
      <c r="B17" s="67"/>
      <c r="C17" s="548">
        <v>234</v>
      </c>
      <c r="D17" s="597">
        <v>69.6</v>
      </c>
      <c r="E17" s="548"/>
      <c r="F17" s="550">
        <f t="shared" si="0"/>
        <v>234</v>
      </c>
    </row>
    <row r="18" spans="1:6" ht="12.75">
      <c r="A18" s="66" t="s">
        <v>876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877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878</v>
      </c>
      <c r="B20" s="67"/>
      <c r="C20" s="548">
        <v>25</v>
      </c>
      <c r="D20" s="597">
        <v>51</v>
      </c>
      <c r="E20" s="548"/>
      <c r="F20" s="550">
        <f t="shared" si="0"/>
        <v>25</v>
      </c>
    </row>
    <row r="21" spans="1:6" ht="12.75">
      <c r="A21" s="66"/>
      <c r="B21" s="67" t="s">
        <v>879</v>
      </c>
      <c r="C21" s="548"/>
      <c r="D21" s="597"/>
      <c r="E21" s="548"/>
      <c r="F21" s="550">
        <f t="shared" si="0"/>
        <v>0</v>
      </c>
    </row>
    <row r="22" spans="1:6" ht="12" customHeight="1">
      <c r="A22" s="66"/>
      <c r="B22" s="67"/>
      <c r="C22" s="548"/>
      <c r="D22" s="548"/>
      <c r="E22" s="548"/>
      <c r="F22" s="550">
        <f t="shared" si="0"/>
        <v>0</v>
      </c>
    </row>
    <row r="23" spans="1:6" ht="12.75">
      <c r="A23" s="66"/>
      <c r="B23" s="67"/>
      <c r="C23" s="548"/>
      <c r="D23" s="548"/>
      <c r="E23" s="548"/>
      <c r="F23" s="550">
        <f t="shared" si="0"/>
        <v>0</v>
      </c>
    </row>
    <row r="24" spans="1:16" ht="11.25" customHeight="1">
      <c r="A24" s="68" t="s">
        <v>595</v>
      </c>
      <c r="B24" s="69" t="s">
        <v>880</v>
      </c>
      <c r="C24" s="534">
        <f>SUM(C12:C23)</f>
        <v>2554</v>
      </c>
      <c r="D24" s="534"/>
      <c r="E24" s="534">
        <f>SUM(E12:E23)</f>
        <v>1129</v>
      </c>
      <c r="F24" s="549">
        <f>SUM(F12:F23)</f>
        <v>1425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881</v>
      </c>
      <c r="B25" s="70"/>
      <c r="C25" s="534"/>
      <c r="D25" s="534"/>
      <c r="E25" s="534"/>
      <c r="F25" s="549"/>
    </row>
    <row r="26" spans="1:6" ht="12.75">
      <c r="A26" s="66" t="s">
        <v>571</v>
      </c>
      <c r="B26" s="70"/>
      <c r="C26" s="548"/>
      <c r="D26" s="548"/>
      <c r="E26" s="548"/>
      <c r="F26" s="550">
        <f>C26-E26</f>
        <v>0</v>
      </c>
    </row>
    <row r="27" spans="1:6" ht="12.75">
      <c r="A27" s="66" t="s">
        <v>574</v>
      </c>
      <c r="B27" s="70"/>
      <c r="C27" s="548"/>
      <c r="D27" s="548"/>
      <c r="E27" s="548"/>
      <c r="F27" s="550">
        <f aca="true" t="shared" si="1" ref="F27:F40">C27-E27</f>
        <v>0</v>
      </c>
    </row>
    <row r="28" spans="1:6" ht="12.75">
      <c r="A28" s="66" t="s">
        <v>577</v>
      </c>
      <c r="B28" s="70"/>
      <c r="C28" s="548"/>
      <c r="D28" s="548"/>
      <c r="E28" s="548"/>
      <c r="F28" s="550">
        <f t="shared" si="1"/>
        <v>0</v>
      </c>
    </row>
    <row r="29" spans="1:6" ht="12.75">
      <c r="A29" s="66" t="s">
        <v>580</v>
      </c>
      <c r="B29" s="70"/>
      <c r="C29" s="548"/>
      <c r="D29" s="548"/>
      <c r="E29" s="548"/>
      <c r="F29" s="550">
        <f t="shared" si="1"/>
        <v>0</v>
      </c>
    </row>
    <row r="30" spans="1:6" ht="12.75">
      <c r="A30" s="66">
        <v>5</v>
      </c>
      <c r="B30" s="67"/>
      <c r="C30" s="548"/>
      <c r="D30" s="548"/>
      <c r="E30" s="548"/>
      <c r="F30" s="550">
        <f t="shared" si="1"/>
        <v>0</v>
      </c>
    </row>
    <row r="31" spans="1:6" ht="12.75">
      <c r="A31" s="66">
        <v>6</v>
      </c>
      <c r="B31" s="67"/>
      <c r="C31" s="548"/>
      <c r="D31" s="548"/>
      <c r="E31" s="548"/>
      <c r="F31" s="550">
        <f t="shared" si="1"/>
        <v>0</v>
      </c>
    </row>
    <row r="32" spans="1:6" ht="12.75">
      <c r="A32" s="66">
        <v>7</v>
      </c>
      <c r="B32" s="67"/>
      <c r="C32" s="548"/>
      <c r="D32" s="548"/>
      <c r="E32" s="548"/>
      <c r="F32" s="550">
        <f t="shared" si="1"/>
        <v>0</v>
      </c>
    </row>
    <row r="33" spans="1:6" ht="12.75">
      <c r="A33" s="66">
        <v>8</v>
      </c>
      <c r="B33" s="67"/>
      <c r="C33" s="548"/>
      <c r="D33" s="597"/>
      <c r="E33" s="548"/>
      <c r="F33" s="550">
        <f t="shared" si="1"/>
        <v>0</v>
      </c>
    </row>
    <row r="34" spans="1:6" ht="12.75">
      <c r="A34" s="66">
        <v>9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10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11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12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13</v>
      </c>
      <c r="B38" s="67"/>
      <c r="C38" s="548"/>
      <c r="D38" s="548"/>
      <c r="E38" s="548"/>
      <c r="F38" s="550">
        <f t="shared" si="1"/>
        <v>0</v>
      </c>
    </row>
    <row r="39" spans="1:6" ht="12" customHeight="1">
      <c r="A39" s="66">
        <v>14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15</v>
      </c>
      <c r="B40" s="67"/>
      <c r="C40" s="548"/>
      <c r="D40" s="548"/>
      <c r="E40" s="548"/>
      <c r="F40" s="550">
        <f t="shared" si="1"/>
        <v>0</v>
      </c>
    </row>
    <row r="41" spans="1:16" ht="15" customHeight="1">
      <c r="A41" s="68" t="s">
        <v>855</v>
      </c>
      <c r="B41" s="69" t="s">
        <v>882</v>
      </c>
      <c r="C41" s="534">
        <f>SUM(C26:C40)</f>
        <v>0</v>
      </c>
      <c r="D41" s="534"/>
      <c r="E41" s="534">
        <f>SUM(E26:E40)</f>
        <v>0</v>
      </c>
      <c r="F41" s="549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883</v>
      </c>
      <c r="B42" s="70"/>
      <c r="C42" s="534"/>
      <c r="D42" s="534"/>
      <c r="E42" s="534"/>
      <c r="F42" s="549"/>
    </row>
    <row r="43" spans="1:6" ht="12.75">
      <c r="A43" s="66" t="s">
        <v>884</v>
      </c>
      <c r="B43" s="70"/>
      <c r="C43" s="548">
        <v>221</v>
      </c>
      <c r="D43" s="597">
        <v>48.93</v>
      </c>
      <c r="E43" s="548">
        <v>221</v>
      </c>
      <c r="F43" s="550">
        <f>C43-E43</f>
        <v>0</v>
      </c>
    </row>
    <row r="44" spans="1:6" ht="12.75">
      <c r="A44" s="66" t="s">
        <v>885</v>
      </c>
      <c r="B44" s="70"/>
      <c r="C44" s="548">
        <v>33</v>
      </c>
      <c r="D44" s="597">
        <v>46.61</v>
      </c>
      <c r="E44" s="548"/>
      <c r="F44" s="550">
        <f aca="true" t="shared" si="2" ref="F44:F51">C44-E44</f>
        <v>33</v>
      </c>
    </row>
    <row r="45" spans="1:6" ht="12.75">
      <c r="A45" s="66" t="s">
        <v>886</v>
      </c>
      <c r="B45" s="70"/>
      <c r="C45" s="548">
        <v>101</v>
      </c>
      <c r="D45" s="597">
        <v>41.42</v>
      </c>
      <c r="E45" s="548"/>
      <c r="F45" s="550">
        <f t="shared" si="2"/>
        <v>101</v>
      </c>
    </row>
    <row r="46" spans="1:6" ht="12.75">
      <c r="A46" s="66" t="s">
        <v>887</v>
      </c>
      <c r="B46" s="70"/>
      <c r="C46" s="548">
        <v>84</v>
      </c>
      <c r="D46" s="597">
        <v>38.9</v>
      </c>
      <c r="E46" s="548"/>
      <c r="F46" s="550">
        <v>84</v>
      </c>
    </row>
    <row r="47" spans="1:6" ht="12.75">
      <c r="A47" s="66" t="s">
        <v>888</v>
      </c>
      <c r="B47" s="70"/>
      <c r="C47" s="548">
        <v>170</v>
      </c>
      <c r="D47" s="597">
        <v>33.66</v>
      </c>
      <c r="E47" s="548">
        <v>170</v>
      </c>
      <c r="F47" s="550">
        <f t="shared" si="2"/>
        <v>0</v>
      </c>
    </row>
    <row r="48" spans="1:6" ht="12.75">
      <c r="A48" s="66" t="s">
        <v>889</v>
      </c>
      <c r="B48" s="70"/>
      <c r="C48" s="548">
        <v>1037</v>
      </c>
      <c r="D48" s="597">
        <v>49.46</v>
      </c>
      <c r="E48" s="548"/>
      <c r="F48" s="550">
        <v>1037</v>
      </c>
    </row>
    <row r="49" spans="1:6" ht="12.75">
      <c r="A49" s="66" t="s">
        <v>890</v>
      </c>
      <c r="B49" s="70"/>
      <c r="C49" s="548">
        <v>167</v>
      </c>
      <c r="D49" s="597">
        <v>43.07</v>
      </c>
      <c r="E49" s="548"/>
      <c r="F49" s="550">
        <v>167</v>
      </c>
    </row>
    <row r="50" spans="1:6" ht="25.5">
      <c r="A50" s="64" t="s">
        <v>891</v>
      </c>
      <c r="B50" s="70"/>
      <c r="C50" s="548"/>
      <c r="D50" s="597">
        <v>33</v>
      </c>
      <c r="E50" s="548"/>
      <c r="F50" s="550"/>
    </row>
    <row r="51" spans="1:6" ht="13.5">
      <c r="A51" s="68" t="s">
        <v>892</v>
      </c>
      <c r="B51" s="67"/>
      <c r="C51" s="548">
        <f>SUM(C43:C50)</f>
        <v>1813</v>
      </c>
      <c r="D51" s="548"/>
      <c r="E51" s="548">
        <f>SUM(E43:E50)</f>
        <v>391</v>
      </c>
      <c r="F51" s="550">
        <f t="shared" si="2"/>
        <v>1422</v>
      </c>
    </row>
    <row r="52" spans="1:16" ht="12" customHeight="1">
      <c r="A52" s="66" t="s">
        <v>893</v>
      </c>
      <c r="B52" s="69" t="s">
        <v>894</v>
      </c>
      <c r="C52" s="534"/>
      <c r="D52" s="534"/>
      <c r="E52" s="534"/>
      <c r="F52" s="549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895</v>
      </c>
      <c r="B53" s="70"/>
      <c r="C53" s="534">
        <v>63</v>
      </c>
      <c r="D53" s="534">
        <v>20</v>
      </c>
      <c r="E53" s="534"/>
      <c r="F53" s="549"/>
    </row>
    <row r="54" spans="1:6" ht="12.75">
      <c r="A54" s="66" t="s">
        <v>896</v>
      </c>
      <c r="B54" s="70"/>
      <c r="C54" s="548">
        <v>100</v>
      </c>
      <c r="D54" s="597">
        <v>21.18</v>
      </c>
      <c r="E54" s="548"/>
      <c r="F54" s="550">
        <f>C54-E54</f>
        <v>100</v>
      </c>
    </row>
    <row r="55" spans="1:6" ht="12.75">
      <c r="A55" s="66" t="s">
        <v>897</v>
      </c>
      <c r="B55" s="70"/>
      <c r="C55" s="548">
        <v>4</v>
      </c>
      <c r="D55" s="597">
        <v>2.58</v>
      </c>
      <c r="E55" s="548"/>
      <c r="F55" s="550">
        <f aca="true" t="shared" si="3" ref="F55:F62">C55-E55</f>
        <v>4</v>
      </c>
    </row>
    <row r="56" spans="1:6" ht="12.75">
      <c r="A56" s="66" t="s">
        <v>898</v>
      </c>
      <c r="B56" s="70"/>
      <c r="C56" s="548">
        <v>24</v>
      </c>
      <c r="D56" s="597">
        <v>3.13</v>
      </c>
      <c r="E56" s="548"/>
      <c r="F56" s="550">
        <f t="shared" si="3"/>
        <v>24</v>
      </c>
    </row>
    <row r="57" spans="1:6" ht="12.75">
      <c r="A57" s="66" t="s">
        <v>899</v>
      </c>
      <c r="B57" s="70"/>
      <c r="C57" s="548">
        <v>200</v>
      </c>
      <c r="D57" s="597">
        <v>20</v>
      </c>
      <c r="E57" s="548"/>
      <c r="F57" s="550">
        <v>200</v>
      </c>
    </row>
    <row r="58" spans="1:6" ht="12.75">
      <c r="A58" s="66" t="s">
        <v>900</v>
      </c>
      <c r="B58" s="70"/>
      <c r="C58" s="548">
        <v>30</v>
      </c>
      <c r="D58" s="597"/>
      <c r="E58" s="548">
        <v>30</v>
      </c>
      <c r="F58" s="550"/>
    </row>
    <row r="59" spans="1:6" ht="12.75">
      <c r="A59" s="66"/>
      <c r="B59" s="67"/>
      <c r="C59" s="548"/>
      <c r="D59" s="548"/>
      <c r="E59" s="548"/>
      <c r="F59" s="550">
        <f t="shared" si="3"/>
        <v>0</v>
      </c>
    </row>
    <row r="60" spans="1:6" ht="12.75">
      <c r="A60" s="66"/>
      <c r="B60" s="67"/>
      <c r="C60" s="548"/>
      <c r="D60" s="548"/>
      <c r="E60" s="548"/>
      <c r="F60" s="550">
        <f t="shared" si="3"/>
        <v>0</v>
      </c>
    </row>
    <row r="61" spans="1:6" ht="12.75">
      <c r="A61" s="66"/>
      <c r="B61" s="67"/>
      <c r="C61" s="548"/>
      <c r="D61" s="548"/>
      <c r="E61" s="548"/>
      <c r="F61" s="550">
        <f t="shared" si="3"/>
        <v>0</v>
      </c>
    </row>
    <row r="62" spans="1:6" ht="13.5">
      <c r="A62" s="68" t="s">
        <v>612</v>
      </c>
      <c r="B62" s="67"/>
      <c r="C62" s="548">
        <f>SUM(C53:C61)</f>
        <v>421</v>
      </c>
      <c r="D62" s="548"/>
      <c r="E62" s="548">
        <v>30</v>
      </c>
      <c r="F62" s="550">
        <f t="shared" si="3"/>
        <v>391</v>
      </c>
    </row>
    <row r="63" spans="1:16" ht="14.25" customHeight="1">
      <c r="A63" s="71" t="s">
        <v>901</v>
      </c>
      <c r="B63" s="69" t="s">
        <v>902</v>
      </c>
      <c r="C63" s="534">
        <f>SUM(C24+C51+C62)</f>
        <v>4788</v>
      </c>
      <c r="D63" s="534"/>
      <c r="E63" s="534">
        <f>SUM(E24+E51+E62)</f>
        <v>1550</v>
      </c>
      <c r="F63" s="549">
        <f>SUM(F24+F51+F62)</f>
        <v>3238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8" t="s">
        <v>276</v>
      </c>
      <c r="B64" s="69" t="s">
        <v>903</v>
      </c>
      <c r="C64" s="534"/>
      <c r="D64" s="534"/>
      <c r="E64" s="534"/>
      <c r="F64" s="549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602" t="s">
        <v>904</v>
      </c>
      <c r="B65" s="72"/>
      <c r="C65" s="596" t="s">
        <v>277</v>
      </c>
      <c r="D65" s="596"/>
      <c r="E65" s="596" t="s">
        <v>905</v>
      </c>
      <c r="F65" s="596"/>
      <c r="G65" s="596"/>
      <c r="H65" s="596"/>
    </row>
    <row r="66" spans="1:7" ht="12.75">
      <c r="A66" s="73"/>
      <c r="B66" s="559"/>
      <c r="C66" s="73" t="s">
        <v>906</v>
      </c>
      <c r="D66" s="73"/>
      <c r="E66" s="602" t="s">
        <v>281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596"/>
      <c r="D68" s="596"/>
      <c r="E68" s="596"/>
      <c r="F68" s="596"/>
    </row>
    <row r="69" spans="3:5" ht="12.75">
      <c r="C69" s="73"/>
      <c r="E69" s="73"/>
    </row>
    <row r="71" spans="3:6" ht="12.75">
      <c r="C71" s="596"/>
      <c r="D71" s="596"/>
      <c r="E71" s="596"/>
      <c r="F71" s="596"/>
    </row>
    <row r="72" spans="3:5" ht="12.75">
      <c r="C72" s="73"/>
      <c r="E72" s="73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2013-10-28T12:54:50Z</cp:lastPrinted>
  <dcterms:created xsi:type="dcterms:W3CDTF">2000-06-29T12:02:40Z</dcterms:created>
  <dcterms:modified xsi:type="dcterms:W3CDTF">2013-10-29T07:52:59Z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