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<sst xmlns="http://schemas.openxmlformats.org/spreadsheetml/2006/main" count="1064" uniqueCount="873">
  <si>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</si>
  <si>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</si>
  <si>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</si>
  <si>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</si>
  <si>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</si>
  <si>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</si>
  <si>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</si>
  <si>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</si>
  <si>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</si>
  <si>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</si>
  <si>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</si>
  <si>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</si>
  <si>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</si>
  <si>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</si>
  <si>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</si>
  <si>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</si>
  <si>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</si>
  <si>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</si>
  <si>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</si>
  <si>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</si>
  <si>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</si>
  <si>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</si>
  <si>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</si>
  <si>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</si>
  <si>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</si>
  <si>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</si>
  <si>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</si>
  <si>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</si>
  <si>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</si>
  <si>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</si>
  <si>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</si>
  <si>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</si>
  <si>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</si>
  <si>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</si>
  <si>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</si>
  <si>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</si>
  <si>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</si>
  <si>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</si>
  <si>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</si>
  <si>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</si>
  <si>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</si>
  <si>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</si>
  <si>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</si>
  <si>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</si>
  <si>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</si>
  <si>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</si>
  <si>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</si>
  <si>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</si>
  <si>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</si>
  <si>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</si>
  <si>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</si>
  <si>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</si>
  <si>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</si>
  <si>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</si>
  <si>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</si>
  <si>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</si>
  <si>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</si>
  <si>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</si>
  <si>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</si>
  <si>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</si>
  <si>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</si>
  <si>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</si>
  <si>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</si>
  <si>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</si>
  <si>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</si>
  <si>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</si>
  <si>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</si>
  <si>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</si>
  <si>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</si>
  <si>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</si>
  <si>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</si>
  <si>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</si>
  <si>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</si>
  <si>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</si>
  <si>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</si>
  <si>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</si>
  <si>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</si>
  <si>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</si>
  <si>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</si>
  <si>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</si>
  <si>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</si>
  <si>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</si>
  <si>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</si>
  <si>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</si>
  <si>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</si>
  <si>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</si>
  <si>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</si>
  <si>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</si>
  <si>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</si>
  <si>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</si>
  <si>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</si>
  <si>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</si>
  <si>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</si>
  <si>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</si>
  <si>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</si>
  <si>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</si>
  <si>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</si>
  <si>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</si>
  <si>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</si>
  <si>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</si>
  <si>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</si>
  <si>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</si>
  <si>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</si>
  <si>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</si>
  <si>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</si>
  <si>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</si>
  <si>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</si>
  <si>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</si>
  <si>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</si>
  <si>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</si>
  <si>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</si>
  <si>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</si>
  <si>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</si>
  <si>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</si>
  <si>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</si>
  <si>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</si>
  <si>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</si>
  <si>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</si>
  <si>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</si>
  <si>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</si>
  <si>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</si>
  <si>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</si>
  <si>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</si>
  <si>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</si>
  <si>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</si>
  <si>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</si>
  <si>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</si>
  <si>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</si>
  <si>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</si>
  <si>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</si>
  <si>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</si>
  <si>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</si>
  <si>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</si>
  <si>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</si>
  <si>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</si>
  <si>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</si>
  <si>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</si>
  <si>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</si>
  <si>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</si>
  <si>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</si>
  <si>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</si>
  <si>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</si>
  <si>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</si>
  <si>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</si>
  <si>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</si>
  <si>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</si>
  <si>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</si>
  <si>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</si>
  <si>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</si>
  <si>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</si>
  <si>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</si>
  <si>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</si>
  <si>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</si>
  <si>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</si>
  <si>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</si>
  <si>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</si>
  <si>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</si>
  <si>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</si>
  <si>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</si>
  <si>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</si>
  <si>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</si>
  <si>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</si>
  <si>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</si>
  <si>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</si>
  <si>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</si>
  <si>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</si>
  <si>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</si>
  <si>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</si>
  <si>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</si>
  <si>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</si>
  <si>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</si>
  <si>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</si>
  <si>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</si>
  <si>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</si>
  <si>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</si>
  <si>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</si>
  <si>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</si>
  <si>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</si>
  <si>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</si>
  <si>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</si>
  <si>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</si>
  <si>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</si>
  <si>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</si>
  <si>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</si>
  <si>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</si>
  <si>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</si>
  <si>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</si>
  <si>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</si>
  <si>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</si>
  <si>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</si>
  <si>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</si>
  <si>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</si>
  <si>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</si>
  <si>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</si>
  <si>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</si>
  <si>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</si>
  <si>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</si>
  <si>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</si>
  <si>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</si>
  <si>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</si>
  <si>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</si>
  <si>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</si>
  <si>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</si>
  <si>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</si>
  <si>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</si>
  <si>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</si>
  <si>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</si>
  <si>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</si>
  <si>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</si>
  <si>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</si>
  <si>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</si>
  <si>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</si>
  <si>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</si>
  <si>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</si>
  <si>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</si>
  <si>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</si>
  <si>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</si>
  <si>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</si>
  <si>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</si>
  <si>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</si>
  <si>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</si>
  <si>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</si>
  <si>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</si>
  <si>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</si>
  <si>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</si>
  <si>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</si>
  <si>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</si>
  <si>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</si>
  <si>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</si>
  <si>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</si>
  <si>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</si>
  <si>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</si>
  <si>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</si>
  <si>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</si>
  <si>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</si>
  <si>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</si>
  <si>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</si>
  <si>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</si>
  <si>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</si>
  <si>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</si>
  <si>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</si>
  <si>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</si>
  <si>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</si>
  <si>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</si>
  <si>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</si>
  <si>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</si>
  <si>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</si>
  <si>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</si>
  <si>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</si>
  <si>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</si>
  <si>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</si>
  <si>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</si>
  <si>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</si>
  <si>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</si>
  <si>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</si>
  <si>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</si>
  <si>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</si>
  <si>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</si>
  <si>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</si>
  <si>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</si>
  <si>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</si>
  <si>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</si>
  <si>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</si>
  <si>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</si>
  <si>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</si>
  <si>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</si>
  <si>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</si>
  <si>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</si>
  <si>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</si>
  <si>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</si>
  <si>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</si>
  <si>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</si>
  <si>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</si>
  <si>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</si>
  <si>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</si>
  <si>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</si>
  <si>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</si>
  <si>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</si>
  <si>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</si>
  <si>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</si>
  <si>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</si>
  <si>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</si>
  <si>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</si>
  <si>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</si>
  <si>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</si>
  <si>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</si>
  <si>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</si>
  <si>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</si>
  <si>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</si>
  <si>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</si>
  <si>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</si>
  <si>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</si>
  <si>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</si>
  <si>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</si>
  <si>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</si>
  <si>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</si>
  <si>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</si>
  <si>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</si>
  <si>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</si>
  <si>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</si>
  <si>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</si>
  <si>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</si>
  <si>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</si>
  <si>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</si>
  <si>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</si>
  <si>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</si>
  <si>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</si>
  <si>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</si>
  <si>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</si>
  <si>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</si>
  <si>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</si>
  <si>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</si>
  <si>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</si>
  <si>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</si>
  <si>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</si>
  <si>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</si>
  <si>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</si>
  <si>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</si>
  <si>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</si>
  <si>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</si>
  <si>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</si>
  <si>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</si>
  <si>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</si>
  <si>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</si>
  <si>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</si>
  <si>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</si>
  <si>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</si>
  <si>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</si>
  <si>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</si>
  <si>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</si>
  <si>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</si>
  <si>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</si>
  <si>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</si>
  <si>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</si>
  <si>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</si>
  <si>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</si>
  <si>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</si>
  <si>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</si>
  <si>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</si>
  <si>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</si>
  <si>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</si>
  <si>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</si>
  <si>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</si>
  <si>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</si>
  <si>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</si>
  <si>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</si>
  <si>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</si>
  <si>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</si>
  <si>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</si>
  <si>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</si>
  <si>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</si>
  <si>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</si>
  <si>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</si>
  <si>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</si>
  <si>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</si>
  <si>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</si>
  <si>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</si>
  <si>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</si>
  <si>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</si>
  <si>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</si>
  <si>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</si>
  <si>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</si>
  <si>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</si>
  <si>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</si>
  <si>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</si>
  <si>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</si>
  <si>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</si>
  <si>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</si>
  <si>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</si>
  <si>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</si>
  <si>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</si>
  <si>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</si>
  <si>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</si>
  <si>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</si>
  <si>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</si>
  <si>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</si>
  <si>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</si>
  <si>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</si>
  <si>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</si>
  <si>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</si>
  <si>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</si>
  <si>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</si>
  <si>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</si>
  <si>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</si>
  <si>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</si>
  <si>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</si>
  <si>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</si>
  <si>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</si>
  <si>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</si>
  <si>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</si>
  <si>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</si>
  <si>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</si>
  <si>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</si>
  <si>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</si>
  <si>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</si>
  <si>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</si>
  <si>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</si>
  <si>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</si>
  <si>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</si>
  <si>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</si>
  <si>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</si>
  <si>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</si>
  <si>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</si>
  <si>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</si>
  <si>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</si>
  <si>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</si>
  <si>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</si>
  <si>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</si>
  <si>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</si>
  <si>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</si>
  <si>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</si>
  <si>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</si>
  <si>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</si>
  <si>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</si>
  <si>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</si>
  <si>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</si>
  <si>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</si>
  <si>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</si>
  <si>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</si>
  <si>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</si>
  <si>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</si>
  <si>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</si>
  <si>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</si>
  <si>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</si>
  <si>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</si>
  <si>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</si>
  <si>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</si>
  <si>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</si>
  <si>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</si>
  <si>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</si>
  <si>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</si>
  <si>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</si>
  <si>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</si>
  <si>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</si>
  <si>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</si>
  <si>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</si>
  <si>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</si>
  <si>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</si>
  <si>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</si>
  <si>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</si>
  <si>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</si>
  <si>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</si>
  <si>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</si>
  <si>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</si>
  <si>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</si>
  <si>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</si>
  <si>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</si>
  <si>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</si>
  <si>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</si>
  <si>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</si>
  <si>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</si>
  <si>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</si>
  <si>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</si>
  <si>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</si>
  <si>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</si>
  <si>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</si>
  <si>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</si>
  <si>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</si>
  <si>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</si>
  <si>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</si>
  <si>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</si>
  <si>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</si>
  <si>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</si>
  <si>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</si>
  <si>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</si>
  <si>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</si>
  <si>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</si>
  <si>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</si>
  <si>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</si>
  <si>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</si>
  <si>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</si>
  <si>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</si>
  <si>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</si>
  <si>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</si>
  <si>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</si>
  <si>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</si>
  <si>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</si>
  <si>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</si>
  <si>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</si>
  <si>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</si>
  <si>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</si>
  <si>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</si>
  <si>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</si>
  <si>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</si>
  <si>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</si>
  <si>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</si>
  <si>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</si>
  <si>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</si>
  <si>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</si>
  <si>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</si>
  <si>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</si>
  <si>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</si>
  <si>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</si>
  <si>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</si>
  <si>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</si>
  <si>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</si>
  <si>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</si>
  <si>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</si>
  <si>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</si>
  <si>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</si>
  <si>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</si>
  <si>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</si>
  <si>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</si>
  <si>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</si>
  <si>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</si>
  <si>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</si>
  <si>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</si>
  <si>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</si>
  <si>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</si>
  <si>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</si>
  <si>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</si>
  <si>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</si>
  <si>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</si>
  <si>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</si>
  <si>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</si>
  <si>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</si>
  <si>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</si>
  <si>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</si>
  <si>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</si>
  <si>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</si>
  <si>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</si>
  <si>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</si>
  <si>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</si>
  <si>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</si>
  <si>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</si>
  <si>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</si>
  <si>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</si>
  <si>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</si>
  <si>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</si>
  <si>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</si>
  <si>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</si>
  <si>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</si>
  <si>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</si>
  <si>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</si>
  <si>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</si>
  <si>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</si>
  <si>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</si>
  <si>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</si>
  <si>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</si>
  <si>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</si>
  <si>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</si>
  <si>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</si>
  <si>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</si>
  <si>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</si>
  <si>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</si>
  <si>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</si>
  <si>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</si>
  <si>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</si>
  <si>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</si>
  <si>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</si>
  <si>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</si>
  <si>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</si>
  <si>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</si>
  <si>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</si>
  <si>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</si>
  <si>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</si>
  <si>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</si>
  <si>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</si>
  <si>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</si>
  <si>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</si>
  <si>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</si>
  <si>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</si>
  <si>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</si>
  <si>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</si>
  <si>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</si>
  <si>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</si>
  <si>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</si>
  <si>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</si>
  <si>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</si>
  <si>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</si>
  <si>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</si>
  <si>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</si>
  <si>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</si>
  <si>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</si>
  <si>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</si>
  <si>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</si>
  <si>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</si>
  <si>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</si>
  <si>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</si>
  <si>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</si>
  <si>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</si>
  <si>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</si>
  <si>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</si>
  <si>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</si>
  <si>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</si>
  <si>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</si>
  <si>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</si>
  <si>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</si>
  <si>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</si>
  <si>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</si>
  <si>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</si>
  <si>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</si>
  <si>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</si>
  <si>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</si>
  <si>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</si>
  <si>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</si>
  <si>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</si>
  <si>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</si>
  <si>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</si>
  <si>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</si>
  <si>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</si>
  <si>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</si>
  <si>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</si>
  <si>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</si>
  <si>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</si>
  <si>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</si>
  <si>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</si>
  <si>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</si>
  <si>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</si>
  <si>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</si>
  <si>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</si>
  <si>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</si>
  <si>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</si>
  <si>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</si>
  <si>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</si>
  <si>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</si>
  <si>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</si>
  <si>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</si>
  <si>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</si>
  <si>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</si>
  <si>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</si>
  <si>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</si>
  <si>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</si>
  <si>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</si>
  <si>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</si>
  <si>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</si>
  <si>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</si>
  <si>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</si>
  <si>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</si>
  <si>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</si>
  <si>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</si>
  <si>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</si>
  <si>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</si>
  <si>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</si>
  <si>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</si>
  <si>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</si>
  <si>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</si>
  <si>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</si>
  <si>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</si>
  <si>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</si>
  <si>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</si>
  <si>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</si>
  <si>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</si>
  <si>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</si>
  <si>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</si>
  <si>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</si>
  <si>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</si>
  <si>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</si>
  <si>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</si>
  <si>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</si>
  <si>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</si>
  <si>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</si>
  <si>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</si>
  <si>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</si>
  <si>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</si>
  <si>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</si>
  <si>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</si>
  <si>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</si>
  <si>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</si>
  <si>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</si>
  <si>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</si>
  <si>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</si>
  <si>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</si>
  <si>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</si>
  <si>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</si>
  <si>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</si>
  <si>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</si>
  <si>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</si>
  <si>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</si>
  <si>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</si>
  <si>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</si>
  <si>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</si>
  <si>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</si>
  <si>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</si>
  <si>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</si>
  <si>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</si>
  <si>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</si>
  <si>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</si>
  <si>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</si>
  <si>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</si>
  <si>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</si>
  <si>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</si>
  <si>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</si>
  <si>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</si>
  <si>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</si>
  <si>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</si>
  <si>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</si>
  <si>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</si>
  <si>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</si>
  <si>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</si>
  <si>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</si>
  <si>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</si>
  <si>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</si>
  <si>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</si>
  <si>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</si>
  <si>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</si>
  <si>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</si>
  <si>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</si>
  <si>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</si>
  <si>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</si>
  <si>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</si>
  <si>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</si>
  <si>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</si>
  <si>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</si>
  <si>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</si>
  <si>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</si>
  <si>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</si>
  <si>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</si>
  <si>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</si>
  <si>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</si>
  <si>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</si>
  <si>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</si>
  <si>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</si>
  <si>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</si>
  <si>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</si>
  <si>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</si>
  <si>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</si>
  <si>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</si>
  <si>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</si>
  <si>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</si>
  <si>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</si>
  <si>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</si>
  <si>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</si>
  <si>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</si>
  <si>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</si>
  <si>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</si>
  <si>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</si>
  <si>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</si>
  <si>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</si>
  <si>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</si>
  <si>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</si>
  <si>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</si>
  <si>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</si>
  <si>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</si>
  <si>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</si>
  <si>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</si>
  <si>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</si>
  <si>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</si>
  <si>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</si>
  <si>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</si>
  <si>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</si>
  <si>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</si>
  <si>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</si>
  <si>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</si>
  <si>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</si>
  <si>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</si>
  <si>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</si>
  <si>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</si>
  <si>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</si>
  <si>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</si>
  <si>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</si>
  <si>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</si>
  <si>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</si>
  <si>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</si>
  <si>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</si>
  <si>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</si>
  <si>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</si>
  <si>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</si>
  <si>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</si>
  <si>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</si>
  <si>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</si>
  <si>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</si>
  <si>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</si>
  <si>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</si>
  <si>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</si>
  <si>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</si>
  <si>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</si>
  <si>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</si>
  <si>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</si>
  <si>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</si>
  <si>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</si>
  <si>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</si>
  <si>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</si>
  <si>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</si>
  <si>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</si>
  <si>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</si>
  <si>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</si>
  <si>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</si>
  <si>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</si>
  <si>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</si>
  <si>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</si>
  <si>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</si>
  <si>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</si>
  <si>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</si>
  <si>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</si>
  <si>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</si>
  <si>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</si>
  <si>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</si>
  <si>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</si>
  <si>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</si>
  <si>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</si>
  <si>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</si>
  <si>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</si>
  <si>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</si>
  <si>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</si>
  <si>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</si>
  <si>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</si>
  <si>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</si>
  <si>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</si>
  <si>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</si>
  <si>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</si>
  <si>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</si>
  <si>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</si>
  <si>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</si>
  <si>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</si>
  <si>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</si>
  <si>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</si>
  <si>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</si>
  <si>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</si>
  <si>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</si>
  <si>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</si>
  <si>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</si>
  <si>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</si>
  <si>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</si>
  <si>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</si>
  <si>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</si>
  <si>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</si>
  <si>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</si>
  <si>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</si>
  <si>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</si>
  <si>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</si>
  <si>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</si>
  <si>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</si>
  <si>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</si>
  <si>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</si>
  <si>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</si>
  <si>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</si>
  <si>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</si>
  <si>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</si>
  <si>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</si>
  <si>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</si>
  <si>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</si>
  <si>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</si>
  <si>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</si>
  <si>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</si>
  <si>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</si>
  <si>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</si>
  <si>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</si>
  <si>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</si>
  <si>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</si>
  <si>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</si>
  <si>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</si>
  <si>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</si>
  <si>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</si>
  <si>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</si>
  <si>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</si>
  <si>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</si>
  <si>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</si>
  <si>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</si>
  <si>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</si>
  <si>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</si>
  <si>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</si>
  <si>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</si>
  <si>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</si>
  <si>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</si>
  <si>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</si>
  <si>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</si>
  <si>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</si>
  <si>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</si>
  <si>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</si>
  <si>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</si>
  <si>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към 31.03.2012 г.</t>
  </si>
  <si>
    <t>Съставител: Ивета Христова</t>
  </si>
  <si>
    <t>Ивета Христова</t>
  </si>
  <si>
    <t>Дата на съставяне: 25.04.2011 г.</t>
  </si>
  <si>
    <t xml:space="preserve">Дата  на съставяне: 25.04.2012 г.                                                                                                                           </t>
  </si>
  <si>
    <t>Дата на съставяне: 25.04.2012 г.</t>
  </si>
  <si>
    <t>25.04.2012 г.</t>
  </si>
  <si>
    <t xml:space="preserve">Дата на съставяне: 21.04.2012 г.                                </t>
  </si>
  <si>
    <t xml:space="preserve">Дата на съставяне: 25.04.2012 г.    </t>
  </si>
  <si>
    <t>Съставител:  Ивета Христова</t>
  </si>
  <si>
    <t>Дата на съставяне:25.04.2012 г.</t>
  </si>
  <si>
    <t>Съставител:Ивета Христова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</si>
</sst>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7" applyNumberFormat="1" applyFont="1" applyBorder="1" applyAlignment="1" applyProtection="1">
      <alignment horizontal="center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14" fontId="7" fillId="0" borderId="0" xfId="28" applyNumberFormat="1" applyFont="1" applyAlignment="1" applyProtection="1">
      <alignment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  <pageSetUpPr fitToPage="1"/>
  </sheetPr>
  <dimension ref="A1:R186"/>
  <sheetViews>
    <sheetView tabSelected="1" view="pageBreakPreview" zoomScale="60" workbookViewId="0" topLeftCell="C58">
      <selection activeCell="G65" sqref="G65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175326309</v>
      </c>
    </row>
    <row r="4" spans="1:8" ht="15">
      <c r="A4" s="583" t="s">
        <v>3</v>
      </c>
      <c r="B4" s="589"/>
      <c r="C4" s="589"/>
      <c r="D4" s="589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861</v>
      </c>
      <c r="F5" s="169"/>
      <c r="G5" s="170"/>
      <c r="H5" s="217" t="s">
        <v>6</v>
      </c>
    </row>
    <row r="6" spans="1:8" ht="15.75" thickBot="1">
      <c r="A6" s="149"/>
      <c r="B6" s="149"/>
      <c r="C6" s="577">
        <v>40999</v>
      </c>
      <c r="D6" s="582">
        <v>40908</v>
      </c>
      <c r="E6" s="217"/>
      <c r="F6" s="169"/>
      <c r="G6" s="577">
        <v>40999</v>
      </c>
      <c r="H6" s="582">
        <v>41274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13163</v>
      </c>
      <c r="H11" s="151">
        <v>13163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13163</v>
      </c>
      <c r="H12" s="152">
        <v>13163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70</v>
      </c>
      <c r="D14" s="150">
        <v>74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12</v>
      </c>
      <c r="D16" s="150">
        <v>10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13163</v>
      </c>
      <c r="H17" s="153">
        <f>H11+H14+H15+H16</f>
        <v>13163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8</v>
      </c>
      <c r="D18" s="150">
        <v>8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90</v>
      </c>
      <c r="D19" s="154">
        <f>SUM(D11:D18)</f>
        <v>92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25078</v>
      </c>
      <c r="D20" s="150">
        <v>25078</v>
      </c>
      <c r="E20" s="235" t="s">
        <v>57</v>
      </c>
      <c r="F20" s="240" t="s">
        <v>58</v>
      </c>
      <c r="G20" s="157">
        <v>4429</v>
      </c>
      <c r="H20" s="157">
        <v>4429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464</v>
      </c>
      <c r="H21" s="155">
        <f>SUM(H22:H24)</f>
        <v>464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464</v>
      </c>
      <c r="H22" s="151">
        <v>464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5343</v>
      </c>
      <c r="H25" s="153">
        <f>H19+H20+H21</f>
        <v>5343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832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832</v>
      </c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341</v>
      </c>
      <c r="H31" s="151">
        <v>832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1173</v>
      </c>
      <c r="H33" s="153">
        <f>H27+H31+H32</f>
        <v>832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19679</v>
      </c>
      <c r="H36" s="153">
        <f>H25+H17+H33</f>
        <v>19338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2427</v>
      </c>
      <c r="H44" s="151">
        <v>2438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2427</v>
      </c>
      <c r="H49" s="153">
        <f>SUM(H43:H48)</f>
        <v>2438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25168</v>
      </c>
      <c r="D55" s="154">
        <f>D19+D20+D21+D27+D32+D45+D51+D53+D54</f>
        <v>25170</v>
      </c>
      <c r="E55" s="235" t="s">
        <v>172</v>
      </c>
      <c r="F55" s="259" t="s">
        <v>173</v>
      </c>
      <c r="G55" s="153">
        <f>G49+G51+G52+G53+G54</f>
        <v>2427</v>
      </c>
      <c r="H55" s="153">
        <f>H49+H51+H52+H53+H54</f>
        <v>2438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3300</v>
      </c>
      <c r="H61" s="153">
        <f>SUM(H62:H68)</f>
        <v>3643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747</v>
      </c>
      <c r="H63" s="151">
        <v>986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2375</v>
      </c>
      <c r="H64" s="151">
        <v>2474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</v>
      </c>
      <c r="H66" s="151">
        <v>1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/>
      <c r="H67" s="151"/>
    </row>
    <row r="68" spans="1:8" ht="15">
      <c r="A68" s="233" t="s">
        <v>211</v>
      </c>
      <c r="B68" s="239" t="s">
        <v>212</v>
      </c>
      <c r="C68" s="150">
        <v>204</v>
      </c>
      <c r="D68" s="150">
        <v>214</v>
      </c>
      <c r="E68" s="235" t="s">
        <v>213</v>
      </c>
      <c r="F68" s="240" t="s">
        <v>214</v>
      </c>
      <c r="G68" s="151">
        <v>177</v>
      </c>
      <c r="H68" s="151">
        <v>182</v>
      </c>
    </row>
    <row r="69" spans="1:8" ht="15">
      <c r="A69" s="233" t="s">
        <v>215</v>
      </c>
      <c r="B69" s="239" t="s">
        <v>216</v>
      </c>
      <c r="C69" s="150">
        <v>8</v>
      </c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3300</v>
      </c>
      <c r="H71" s="160">
        <f>H59+H60+H61+H69+H70</f>
        <v>3643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212</v>
      </c>
      <c r="D75" s="154">
        <f>SUM(D67:D74)</f>
        <v>214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3300</v>
      </c>
      <c r="H79" s="161">
        <f>H71+H74+H75+H76</f>
        <v>3643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5</v>
      </c>
      <c r="D87" s="150">
        <v>9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15</v>
      </c>
      <c r="D88" s="150">
        <v>18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20</v>
      </c>
      <c r="D91" s="154">
        <f>SUM(D87:D90)</f>
        <v>27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6</v>
      </c>
      <c r="D92" s="150">
        <v>8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238</v>
      </c>
      <c r="D93" s="154">
        <f>D64+D75+D84+D91+D92</f>
        <v>249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25406</v>
      </c>
      <c r="D94" s="163">
        <f>D93+D55</f>
        <v>25419</v>
      </c>
      <c r="E94" s="447" t="s">
        <v>270</v>
      </c>
      <c r="F94" s="287" t="s">
        <v>271</v>
      </c>
      <c r="G94" s="164">
        <f>G36+G39+G55+G79</f>
        <v>25406</v>
      </c>
      <c r="H94" s="164">
        <f>H36+H39+H55+H79</f>
        <v>25419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87" t="s">
        <v>862</v>
      </c>
      <c r="D98" s="587"/>
      <c r="E98" s="587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7" t="s">
        <v>859</v>
      </c>
      <c r="D100" s="588"/>
      <c r="E100" s="588"/>
      <c r="F100" s="587"/>
      <c r="G100" s="588"/>
      <c r="H100" s="588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R366"/>
  <sheetViews>
    <sheetView view="pageBreakPreview" zoomScale="60" workbookViewId="0" topLeftCell="A1">
      <selection activeCell="C52" sqref="C5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1" t="str">
        <f>'справка №1-БАЛАНС'!E3</f>
        <v>"ПИ АР СИ "АДСИЦ</v>
      </c>
      <c r="C2" s="591"/>
      <c r="D2" s="591"/>
      <c r="E2" s="591"/>
      <c r="F2" s="593" t="s">
        <v>2</v>
      </c>
      <c r="G2" s="593"/>
      <c r="H2" s="524">
        <f>'справка №1-БАЛАНС'!H3</f>
        <v>175326309</v>
      </c>
    </row>
    <row r="3" spans="1:8" ht="15">
      <c r="A3" s="465" t="s">
        <v>274</v>
      </c>
      <c r="B3" s="591" t="str">
        <f>'справка №1-БАЛАНС'!E4</f>
        <v>неконсолидиран</v>
      </c>
      <c r="C3" s="591"/>
      <c r="D3" s="591"/>
      <c r="E3" s="591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2" t="str">
        <f>'справка №1-БАЛАНС'!E5</f>
        <v>към 31.03.2012 г.</v>
      </c>
      <c r="C4" s="592"/>
      <c r="D4" s="592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0</v>
      </c>
      <c r="D9" s="45">
        <v>5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15</v>
      </c>
      <c r="D10" s="45">
        <v>8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6</v>
      </c>
      <c r="D11" s="45">
        <v>6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5</v>
      </c>
      <c r="D12" s="45">
        <v>5</v>
      </c>
      <c r="E12" s="298" t="s">
        <v>78</v>
      </c>
      <c r="F12" s="547" t="s">
        <v>296</v>
      </c>
      <c r="G12" s="548">
        <v>554</v>
      </c>
      <c r="H12" s="548">
        <v>609</v>
      </c>
    </row>
    <row r="13" spans="1:18" ht="12">
      <c r="A13" s="296" t="s">
        <v>297</v>
      </c>
      <c r="B13" s="297" t="s">
        <v>298</v>
      </c>
      <c r="C13" s="45"/>
      <c r="D13" s="45"/>
      <c r="E13" s="299" t="s">
        <v>51</v>
      </c>
      <c r="F13" s="549" t="s">
        <v>299</v>
      </c>
      <c r="G13" s="546">
        <f>SUM(G9:G12)</f>
        <v>554</v>
      </c>
      <c r="H13" s="546">
        <f>SUM(H9:H12)</f>
        <v>609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137</v>
      </c>
      <c r="D16" s="46">
        <v>29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163</v>
      </c>
      <c r="D19" s="48">
        <f>SUM(D9:D15)+D16</f>
        <v>53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50</v>
      </c>
      <c r="D22" s="45">
        <v>60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50</v>
      </c>
      <c r="D26" s="48">
        <f>SUM(D22:D25)</f>
        <v>60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213</v>
      </c>
      <c r="D28" s="49">
        <f>D26+D19</f>
        <v>113</v>
      </c>
      <c r="E28" s="126" t="s">
        <v>338</v>
      </c>
      <c r="F28" s="552" t="s">
        <v>339</v>
      </c>
      <c r="G28" s="546">
        <f>G13+G15+G24</f>
        <v>554</v>
      </c>
      <c r="H28" s="546">
        <f>H13+H15+H24</f>
        <v>609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341</v>
      </c>
      <c r="D30" s="49">
        <f>IF((H28-D28)&gt;0,H28-D28,0)</f>
        <v>496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>
        <v>0</v>
      </c>
    </row>
    <row r="33" spans="1:18" ht="12">
      <c r="A33" s="127" t="s">
        <v>350</v>
      </c>
      <c r="B33" s="304" t="s">
        <v>351</v>
      </c>
      <c r="C33" s="48">
        <f>C28-C31+C32</f>
        <v>213</v>
      </c>
      <c r="D33" s="48">
        <f>D28-D31+D32</f>
        <v>113</v>
      </c>
      <c r="E33" s="126" t="s">
        <v>352</v>
      </c>
      <c r="F33" s="552" t="s">
        <v>353</v>
      </c>
      <c r="G33" s="52">
        <f>G32-G31+G28</f>
        <v>554</v>
      </c>
      <c r="H33" s="52">
        <f>H32-H31+H28</f>
        <v>609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341</v>
      </c>
      <c r="D34" s="49">
        <f>IF((H33-D33)&gt;0,H33-D33,0)</f>
        <v>496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341</v>
      </c>
      <c r="D39" s="458">
        <f>+IF((H33-D33-D35)&gt;0,H33-D33-D35,0)</f>
        <v>496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341</v>
      </c>
      <c r="D41" s="51">
        <f>IF(H39=0,IF(D39-D40&gt;0,D39-D40+H40,0),IF(H39-H40&lt;0,H40-H39+D39,0))</f>
        <v>496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554</v>
      </c>
      <c r="D42" s="52">
        <f>D33+D35+D39</f>
        <v>609</v>
      </c>
      <c r="E42" s="127" t="s">
        <v>379</v>
      </c>
      <c r="F42" s="128" t="s">
        <v>380</v>
      </c>
      <c r="G42" s="52">
        <f>G39+G33</f>
        <v>554</v>
      </c>
      <c r="H42" s="52">
        <f>H39+H33</f>
        <v>609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4" t="s">
        <v>855</v>
      </c>
      <c r="B45" s="594"/>
      <c r="C45" s="594"/>
      <c r="D45" s="594"/>
      <c r="E45" s="594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867</v>
      </c>
      <c r="C48" s="425" t="s">
        <v>381</v>
      </c>
      <c r="D48" s="590" t="s">
        <v>863</v>
      </c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90" t="s">
        <v>860</v>
      </c>
      <c r="E50" s="590"/>
      <c r="F50" s="590"/>
      <c r="G50" s="590"/>
      <c r="H50" s="590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view="pageBreakPreview" zoomScale="60" workbookViewId="0" topLeftCell="A13">
      <selection activeCell="B29" sqref="B29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СИ "АДСИЦ</v>
      </c>
      <c r="C4" s="539" t="s">
        <v>2</v>
      </c>
      <c r="D4" s="539">
        <f>'справка №1-БАЛАНС'!H3</f>
        <v>175326309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31.03.2012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676</v>
      </c>
      <c r="D10" s="53">
        <v>2574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-239</v>
      </c>
      <c r="D11" s="53">
        <v>-481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-5</v>
      </c>
      <c r="D13" s="53">
        <v>-19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/>
      <c r="D14" s="53">
        <v>-417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>
        <v>1</v>
      </c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-98</v>
      </c>
      <c r="D19" s="53">
        <v>-361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334</v>
      </c>
      <c r="D20" s="54">
        <f>SUM(D10:D19)</f>
        <v>1297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-200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-200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/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79</v>
      </c>
      <c r="D36" s="53">
        <v>90</v>
      </c>
      <c r="E36" s="129"/>
      <c r="F36" s="129"/>
    </row>
    <row r="37" spans="1:6" ht="12">
      <c r="A37" s="330" t="s">
        <v>437</v>
      </c>
      <c r="B37" s="331" t="s">
        <v>438</v>
      </c>
      <c r="C37" s="53">
        <v>-330</v>
      </c>
      <c r="D37" s="53">
        <v>-675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-50</v>
      </c>
      <c r="D39" s="53">
        <v>-247</v>
      </c>
      <c r="E39" s="129"/>
      <c r="F39" s="129"/>
    </row>
    <row r="40" spans="1:6" ht="12">
      <c r="A40" s="330" t="s">
        <v>443</v>
      </c>
      <c r="B40" s="331" t="s">
        <v>444</v>
      </c>
      <c r="C40" s="53">
        <v>-40</v>
      </c>
      <c r="D40" s="53">
        <v>-368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-341</v>
      </c>
      <c r="D42" s="54">
        <f>SUM(D34:D41)</f>
        <v>-1200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-7</v>
      </c>
      <c r="D43" s="54">
        <f>D42+D32+D20</f>
        <v>-103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27</v>
      </c>
      <c r="D44" s="131">
        <v>130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20</v>
      </c>
      <c r="D45" s="54">
        <f>D44+D43</f>
        <v>27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20</v>
      </c>
      <c r="D46" s="55">
        <v>27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868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862</v>
      </c>
      <c r="C50" s="595"/>
      <c r="D50" s="595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95"/>
      <c r="D52" s="595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="60" workbookViewId="0" topLeftCell="A1">
      <selection activeCell="I16" sqref="I16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9" t="str">
        <f>'справка №1-БАЛАНС'!E3</f>
        <v>"ПИ АР СИ "АДСИЦ</v>
      </c>
      <c r="C3" s="579"/>
      <c r="D3" s="579"/>
      <c r="E3" s="579"/>
      <c r="F3" s="579"/>
      <c r="G3" s="579"/>
      <c r="H3" s="579"/>
      <c r="I3" s="579"/>
      <c r="J3" s="474"/>
      <c r="K3" s="581" t="s">
        <v>2</v>
      </c>
      <c r="L3" s="581"/>
      <c r="M3" s="476">
        <f>'справка №1-БАЛАНС'!H3</f>
        <v>175326309</v>
      </c>
      <c r="N3" s="2"/>
    </row>
    <row r="4" spans="1:15" s="530" customFormat="1" ht="13.5" customHeight="1">
      <c r="A4" s="465" t="s">
        <v>460</v>
      </c>
      <c r="B4" s="579" t="str">
        <f>'справка №1-БАЛАНС'!E4</f>
        <v>неконсолидиран</v>
      </c>
      <c r="C4" s="579"/>
      <c r="D4" s="579"/>
      <c r="E4" s="579"/>
      <c r="F4" s="579"/>
      <c r="G4" s="579"/>
      <c r="H4" s="579"/>
      <c r="I4" s="579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31.03.2012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13163</v>
      </c>
      <c r="D11" s="57">
        <f>'справка №1-БАЛАНС'!H19</f>
        <v>450</v>
      </c>
      <c r="E11" s="57">
        <f>'справка №1-БАЛАНС'!H20</f>
        <v>4429</v>
      </c>
      <c r="F11" s="57">
        <f>'справка №1-БАЛАНС'!H22</f>
        <v>464</v>
      </c>
      <c r="G11" s="57">
        <f>'справка №1-БАЛАНС'!H23</f>
        <v>0</v>
      </c>
      <c r="H11" s="59"/>
      <c r="I11" s="57">
        <f>'справка №1-БАЛАНС'!H28+'справка №1-БАЛАНС'!H31</f>
        <v>832</v>
      </c>
      <c r="J11" s="57">
        <f>'справка №1-БАЛАНС'!H29+'справка №1-БАЛАНС'!H32</f>
        <v>0</v>
      </c>
      <c r="K11" s="59"/>
      <c r="L11" s="342">
        <f>SUM(C11:K11)</f>
        <v>19338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13163</v>
      </c>
      <c r="D15" s="60">
        <f aca="true" t="shared" si="2" ref="D15:M15">D11+D12</f>
        <v>450</v>
      </c>
      <c r="E15" s="60">
        <f t="shared" si="2"/>
        <v>4429</v>
      </c>
      <c r="F15" s="60">
        <f t="shared" si="2"/>
        <v>464</v>
      </c>
      <c r="G15" s="60">
        <f t="shared" si="2"/>
        <v>0</v>
      </c>
      <c r="H15" s="60">
        <f t="shared" si="2"/>
        <v>0</v>
      </c>
      <c r="I15" s="60">
        <f t="shared" si="2"/>
        <v>832</v>
      </c>
      <c r="J15" s="60">
        <f t="shared" si="2"/>
        <v>0</v>
      </c>
      <c r="K15" s="60">
        <f t="shared" si="2"/>
        <v>0</v>
      </c>
      <c r="L15" s="342">
        <f t="shared" si="1"/>
        <v>19338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341</v>
      </c>
      <c r="J16" s="343">
        <f>+'справка №1-БАЛАНС'!G32</f>
        <v>0</v>
      </c>
      <c r="K16" s="59"/>
      <c r="L16" s="342">
        <f t="shared" si="1"/>
        <v>341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13163</v>
      </c>
      <c r="D29" s="58">
        <f aca="true" t="shared" si="6" ref="D29:M29">D17+D20+D21+D24+D28+D27+D15+D16</f>
        <v>450</v>
      </c>
      <c r="E29" s="58">
        <f t="shared" si="6"/>
        <v>4429</v>
      </c>
      <c r="F29" s="58">
        <f t="shared" si="6"/>
        <v>464</v>
      </c>
      <c r="G29" s="58">
        <f t="shared" si="6"/>
        <v>0</v>
      </c>
      <c r="H29" s="58">
        <f t="shared" si="6"/>
        <v>0</v>
      </c>
      <c r="I29" s="58">
        <f t="shared" si="6"/>
        <v>1173</v>
      </c>
      <c r="J29" s="58">
        <f t="shared" si="6"/>
        <v>0</v>
      </c>
      <c r="K29" s="58">
        <f t="shared" si="6"/>
        <v>0</v>
      </c>
      <c r="L29" s="342">
        <f t="shared" si="1"/>
        <v>19679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13163</v>
      </c>
      <c r="D32" s="58">
        <f t="shared" si="7"/>
        <v>450</v>
      </c>
      <c r="E32" s="58">
        <f t="shared" si="7"/>
        <v>4429</v>
      </c>
      <c r="F32" s="58">
        <f t="shared" si="7"/>
        <v>464</v>
      </c>
      <c r="G32" s="58">
        <f t="shared" si="7"/>
        <v>0</v>
      </c>
      <c r="H32" s="58">
        <f t="shared" si="7"/>
        <v>0</v>
      </c>
      <c r="I32" s="58">
        <f t="shared" si="7"/>
        <v>1173</v>
      </c>
      <c r="J32" s="58">
        <f t="shared" si="7"/>
        <v>0</v>
      </c>
      <c r="K32" s="58">
        <f t="shared" si="7"/>
        <v>0</v>
      </c>
      <c r="L32" s="342">
        <f t="shared" si="1"/>
        <v>19679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80" t="s">
        <v>856</v>
      </c>
      <c r="B35" s="580"/>
      <c r="C35" s="580"/>
      <c r="D35" s="580"/>
      <c r="E35" s="580"/>
      <c r="F35" s="580"/>
      <c r="G35" s="580"/>
      <c r="H35" s="580"/>
      <c r="I35" s="580"/>
      <c r="J35" s="580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865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6"/>
      <c r="K38" s="536"/>
      <c r="L38" s="354" t="s">
        <v>859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5"/>
    <pageSetUpPr fitToPage="1"/>
  </sheetPr>
  <dimension ref="A1:AB232"/>
  <sheetViews>
    <sheetView view="pageBreakPreview" zoomScale="60" workbookViewId="0" topLeftCell="D4">
      <selection activeCell="J44" sqref="J4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5" t="s">
        <v>383</v>
      </c>
      <c r="B2" s="606"/>
      <c r="C2" s="607" t="str">
        <f>'справка №1-БАЛАНС'!E3</f>
        <v>"ПИ АР СИ "АДСИЦ</v>
      </c>
      <c r="D2" s="607"/>
      <c r="E2" s="607"/>
      <c r="F2" s="607"/>
      <c r="G2" s="607"/>
      <c r="H2" s="60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175326309</v>
      </c>
      <c r="P2" s="481"/>
      <c r="Q2" s="481"/>
      <c r="R2" s="524"/>
    </row>
    <row r="3" spans="1:18" ht="15">
      <c r="A3" s="605" t="s">
        <v>5</v>
      </c>
      <c r="B3" s="606"/>
      <c r="C3" s="608" t="str">
        <f>'справка №1-БАЛАНС'!E5</f>
        <v>към 31.03.2012 г.</v>
      </c>
      <c r="D3" s="608"/>
      <c r="E3" s="608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599" t="s">
        <v>463</v>
      </c>
      <c r="B5" s="600"/>
      <c r="C5" s="603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8">
      <c r="A6" s="601"/>
      <c r="B6" s="602"/>
      <c r="C6" s="604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108</v>
      </c>
      <c r="E12" s="188"/>
      <c r="F12" s="188"/>
      <c r="G12" s="73">
        <f t="shared" si="2"/>
        <v>108</v>
      </c>
      <c r="H12" s="64"/>
      <c r="I12" s="64"/>
      <c r="J12" s="73">
        <f t="shared" si="3"/>
        <v>108</v>
      </c>
      <c r="K12" s="64">
        <v>34</v>
      </c>
      <c r="L12" s="64">
        <v>4</v>
      </c>
      <c r="M12" s="64"/>
      <c r="N12" s="73">
        <f t="shared" si="4"/>
        <v>38</v>
      </c>
      <c r="O12" s="64"/>
      <c r="P12" s="64"/>
      <c r="Q12" s="73">
        <f t="shared" si="0"/>
        <v>38</v>
      </c>
      <c r="R12" s="73">
        <f t="shared" si="1"/>
        <v>70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13</v>
      </c>
      <c r="E14" s="188">
        <v>3</v>
      </c>
      <c r="F14" s="188"/>
      <c r="G14" s="73">
        <f t="shared" si="2"/>
        <v>16</v>
      </c>
      <c r="H14" s="64"/>
      <c r="I14" s="64"/>
      <c r="J14" s="73">
        <f t="shared" si="3"/>
        <v>16</v>
      </c>
      <c r="K14" s="64">
        <v>3</v>
      </c>
      <c r="L14" s="64">
        <v>1</v>
      </c>
      <c r="M14" s="64"/>
      <c r="N14" s="73">
        <f t="shared" si="4"/>
        <v>4</v>
      </c>
      <c r="O14" s="64"/>
      <c r="P14" s="64"/>
      <c r="Q14" s="73">
        <f t="shared" si="0"/>
        <v>4</v>
      </c>
      <c r="R14" s="73">
        <f t="shared" si="1"/>
        <v>12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>
        <v>12</v>
      </c>
      <c r="E16" s="188"/>
      <c r="F16" s="188"/>
      <c r="G16" s="73">
        <f t="shared" si="2"/>
        <v>12</v>
      </c>
      <c r="H16" s="64"/>
      <c r="I16" s="64"/>
      <c r="J16" s="73">
        <f t="shared" si="3"/>
        <v>12</v>
      </c>
      <c r="K16" s="64">
        <v>4</v>
      </c>
      <c r="L16" s="64"/>
      <c r="M16" s="64"/>
      <c r="N16" s="73">
        <f t="shared" si="4"/>
        <v>4</v>
      </c>
      <c r="O16" s="64"/>
      <c r="P16" s="64"/>
      <c r="Q16" s="73">
        <f aca="true" t="shared" si="5" ref="Q16:Q25">N16+O16-P16</f>
        <v>4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133</v>
      </c>
      <c r="E17" s="193">
        <f>SUM(E9:E16)</f>
        <v>3</v>
      </c>
      <c r="F17" s="193">
        <f>SUM(F9:F16)</f>
        <v>0</v>
      </c>
      <c r="G17" s="73">
        <f t="shared" si="2"/>
        <v>136</v>
      </c>
      <c r="H17" s="74">
        <f>SUM(H9:H16)</f>
        <v>0</v>
      </c>
      <c r="I17" s="74">
        <f>SUM(I9:I16)</f>
        <v>0</v>
      </c>
      <c r="J17" s="73">
        <f t="shared" si="3"/>
        <v>136</v>
      </c>
      <c r="K17" s="74">
        <f>SUM(K9:K16)</f>
        <v>41</v>
      </c>
      <c r="L17" s="74">
        <f>SUM(L9:L16)</f>
        <v>5</v>
      </c>
      <c r="M17" s="74">
        <f>SUM(M9:M16)</f>
        <v>0</v>
      </c>
      <c r="N17" s="73">
        <f t="shared" si="4"/>
        <v>46</v>
      </c>
      <c r="O17" s="74">
        <f>SUM(O9:O16)</f>
        <v>0</v>
      </c>
      <c r="P17" s="74">
        <f>SUM(P9:P16)</f>
        <v>0</v>
      </c>
      <c r="Q17" s="73">
        <f t="shared" si="5"/>
        <v>46</v>
      </c>
      <c r="R17" s="73">
        <f t="shared" si="6"/>
        <v>90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133</v>
      </c>
      <c r="E40" s="436">
        <f>E17+E18+E19+E25+E38+E39</f>
        <v>3</v>
      </c>
      <c r="F40" s="436">
        <f aca="true" t="shared" si="13" ref="F40:R40">F17+F18+F19+F25+F38+F39</f>
        <v>0</v>
      </c>
      <c r="G40" s="436">
        <f t="shared" si="13"/>
        <v>136</v>
      </c>
      <c r="H40" s="436">
        <f t="shared" si="13"/>
        <v>0</v>
      </c>
      <c r="I40" s="436">
        <f t="shared" si="13"/>
        <v>0</v>
      </c>
      <c r="J40" s="436">
        <f t="shared" si="13"/>
        <v>136</v>
      </c>
      <c r="K40" s="436">
        <f t="shared" si="13"/>
        <v>41</v>
      </c>
      <c r="L40" s="436">
        <f t="shared" si="13"/>
        <v>5</v>
      </c>
      <c r="M40" s="436">
        <f t="shared" si="13"/>
        <v>0</v>
      </c>
      <c r="N40" s="436">
        <f t="shared" si="13"/>
        <v>46</v>
      </c>
      <c r="O40" s="436">
        <f t="shared" si="13"/>
        <v>0</v>
      </c>
      <c r="P40" s="436">
        <f t="shared" si="13"/>
        <v>0</v>
      </c>
      <c r="Q40" s="436">
        <f t="shared" si="13"/>
        <v>46</v>
      </c>
      <c r="R40" s="436">
        <f t="shared" si="13"/>
        <v>90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869</v>
      </c>
      <c r="C44" s="352"/>
      <c r="D44" s="353"/>
      <c r="E44" s="353"/>
      <c r="F44" s="353"/>
      <c r="G44" s="349"/>
      <c r="H44" s="354" t="s">
        <v>870</v>
      </c>
      <c r="I44" s="354"/>
      <c r="J44" s="354"/>
      <c r="K44" s="354"/>
      <c r="L44" s="354"/>
      <c r="M44" s="354"/>
      <c r="N44" s="354"/>
      <c r="O44" s="609" t="s">
        <v>859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AA115"/>
  <sheetViews>
    <sheetView view="pageBreakPreview" zoomScale="60" workbookViewId="0" topLeftCell="A58">
      <selection activeCell="D87" sqref="D87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СИ "АДСИЦ</v>
      </c>
      <c r="C3" s="620"/>
      <c r="D3" s="524" t="s">
        <v>2</v>
      </c>
      <c r="E3" s="106">
        <f>'справка №1-БАЛАНС'!H3</f>
        <v>175326309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31.03.2012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204</v>
      </c>
      <c r="D28" s="107">
        <v>204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8</v>
      </c>
      <c r="D29" s="107">
        <v>8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212</v>
      </c>
      <c r="D43" s="103">
        <f>D24+D28+D29+D31+D30+D32+D33+D38</f>
        <v>212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212</v>
      </c>
      <c r="D44" s="102">
        <f>D43+D21+D19+D9</f>
        <v>212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3174</v>
      </c>
      <c r="D56" s="102">
        <f>D57+D59</f>
        <v>747</v>
      </c>
      <c r="E56" s="118">
        <f aca="true" t="shared" si="1" ref="E56:E95">C56-D56</f>
        <v>2427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3174</v>
      </c>
      <c r="D57" s="107">
        <v>747</v>
      </c>
      <c r="E57" s="118">
        <f t="shared" si="1"/>
        <v>2427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3174</v>
      </c>
      <c r="D66" s="102">
        <f>D52+D56+D61+D62+D63+D64</f>
        <v>747</v>
      </c>
      <c r="E66" s="118">
        <f t="shared" si="1"/>
        <v>2427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2553</v>
      </c>
      <c r="D85" s="103">
        <f>SUM(D86:D90)+D94</f>
        <v>2553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2375</v>
      </c>
      <c r="D87" s="107">
        <v>2375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177</v>
      </c>
      <c r="D90" s="102">
        <f>SUM(D91:D93)</f>
        <v>177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33</v>
      </c>
      <c r="D92" s="107">
        <v>33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144</v>
      </c>
      <c r="D93" s="107">
        <v>144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/>
      <c r="D94" s="107"/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0</v>
      </c>
      <c r="D95" s="107">
        <v>0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2553</v>
      </c>
      <c r="D96" s="103">
        <f>D85+D80+D75+D71+D95</f>
        <v>2553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5727</v>
      </c>
      <c r="D97" s="103">
        <f>D96+D68+D66</f>
        <v>3300</v>
      </c>
      <c r="E97" s="103">
        <f>E96+E68+E66</f>
        <v>2427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871</v>
      </c>
      <c r="B109" s="614"/>
      <c r="C109" s="614" t="s">
        <v>872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859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60" workbookViewId="0" topLeftCell="A1">
      <selection activeCell="C39" sqref="C39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СИ "АДСИЦ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175326309</v>
      </c>
    </row>
    <row r="5" spans="1:9" ht="15">
      <c r="A5" s="499" t="s">
        <v>5</v>
      </c>
      <c r="B5" s="622" t="str">
        <f>'справка №1-БАЛАНС'!E5</f>
        <v>към 31.03.2012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866</v>
      </c>
      <c r="B30" s="457"/>
      <c r="C30" s="614" t="s">
        <v>862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859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60" workbookViewId="0" topLeftCell="A100">
      <selection activeCell="C152" sqref="C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СИ "АДСИЦ</v>
      </c>
      <c r="C5" s="627"/>
      <c r="D5" s="627"/>
      <c r="E5" s="568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8" t="str">
        <f>'справка №1-БАЛАНС'!E5</f>
        <v>към 31.03.2012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864</v>
      </c>
      <c r="B151" s="451"/>
      <c r="C151" s="629" t="s">
        <v>862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859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2012-04-25T11:50:43Z</cp:lastPrinted>
  <dcterms:created xsi:type="dcterms:W3CDTF">2000-06-29T12:02:40Z</dcterms:created>
  <dcterms:modified xsi:type="dcterms:W3CDTF">2012-04-25T11:50:46Z</dcterms:modified>
  <cp:category/>
  <cp:version/>
  <cp:contentType/>
  <cp:contentStatus/>
</cp:coreProperties>
</file>