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521" windowWidth="12090" windowHeight="12240" tabRatio="91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<sst xmlns="http://schemas.openxmlformats.org/spreadsheetml/2006/main" count="1061" uniqueCount="872">
  <si>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</si>
  <si>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</si>
  <si>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</si>
  <si>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</si>
  <si>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</si>
  <si>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</si>
  <si>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</si>
  <si>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</si>
  <si>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</si>
  <si>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</si>
  <si>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</si>
  <si>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</si>
  <si>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</si>
  <si>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</si>
  <si>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</si>
  <si>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</si>
  <si>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</si>
  <si>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</si>
  <si>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</si>
  <si>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</si>
  <si>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</si>
  <si>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</si>
  <si>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</si>
  <si>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</si>
  <si>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</si>
  <si>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</si>
  <si>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</si>
  <si>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</si>
  <si>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</si>
  <si>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</si>
  <si>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</si>
  <si>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</si>
  <si>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</si>
  <si>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</si>
  <si>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</si>
  <si>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</si>
  <si>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</si>
  <si>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</si>
  <si>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</si>
  <si>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</si>
  <si>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</si>
  <si>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</si>
  <si>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</si>
  <si>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</si>
  <si>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</si>
  <si>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</si>
  <si>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</si>
  <si>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</si>
  <si>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</si>
  <si>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</si>
  <si>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</si>
  <si>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</si>
  <si>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</si>
  <si>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</si>
  <si>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</si>
  <si>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</si>
  <si>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</si>
  <si>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</si>
  <si>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</si>
  <si>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</si>
  <si>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</si>
  <si>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</si>
  <si>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</si>
  <si>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</si>
  <si>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</si>
  <si>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</si>
  <si>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</si>
  <si>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</si>
  <si>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</si>
  <si>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</si>
  <si>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</si>
  <si>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</si>
  <si>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</si>
  <si>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</si>
  <si>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</si>
  <si>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</si>
  <si>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</si>
  <si>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</si>
  <si>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</si>
  <si>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</si>
  <si>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</si>
  <si>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</si>
  <si>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</si>
  <si>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</si>
  <si>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</si>
  <si>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</si>
  <si>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</si>
  <si>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</si>
  <si>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</si>
  <si>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</si>
  <si>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</si>
  <si>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</si>
  <si>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</si>
  <si>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</si>
  <si>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</si>
  <si>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</si>
  <si>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</si>
  <si>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</si>
  <si>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</si>
  <si>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</si>
  <si>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</si>
  <si>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</si>
  <si>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</si>
  <si>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</si>
  <si>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</si>
  <si>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</si>
  <si>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</si>
  <si>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</si>
  <si>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</si>
  <si>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</si>
  <si>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</si>
  <si>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</si>
  <si>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</si>
  <si>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</si>
  <si>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</si>
  <si>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</si>
  <si>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</si>
  <si>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</si>
  <si>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</si>
  <si>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</si>
  <si>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</si>
  <si>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</si>
  <si>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</si>
  <si>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</si>
  <si>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</si>
  <si>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</si>
  <si>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</si>
  <si>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</si>
  <si>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</si>
  <si>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</si>
  <si>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</si>
  <si>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</si>
  <si>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</si>
  <si>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</si>
  <si>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</si>
  <si>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</si>
  <si>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</si>
  <si>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</si>
  <si>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</si>
  <si>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</si>
  <si>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</si>
  <si>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</si>
  <si>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</si>
  <si>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</si>
  <si>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</si>
  <si>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</si>
  <si>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</si>
  <si>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</si>
  <si>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</si>
  <si>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</si>
  <si>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</si>
  <si>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</si>
  <si>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</si>
  <si>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</si>
  <si>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</si>
  <si>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</si>
  <si>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</si>
  <si>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</si>
  <si>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</si>
  <si>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</si>
  <si>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</si>
  <si>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</si>
  <si>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</si>
  <si>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</si>
  <si>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</si>
  <si>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</si>
  <si>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</si>
  <si>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</si>
  <si>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</si>
  <si>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</si>
  <si>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</si>
  <si>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</si>
  <si>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</si>
  <si>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</si>
  <si>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</si>
  <si>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</si>
  <si>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</si>
  <si>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</si>
  <si>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</si>
  <si>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</si>
  <si>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</si>
  <si>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</si>
  <si>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</si>
  <si>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</si>
  <si>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</si>
  <si>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</si>
  <si>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</si>
  <si>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</si>
  <si>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</si>
  <si>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</si>
  <si>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</si>
  <si>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</si>
  <si>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</si>
  <si>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</si>
  <si>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</si>
  <si>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</si>
  <si>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</si>
  <si>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</si>
  <si>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</si>
  <si>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</si>
  <si>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</si>
  <si>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</si>
  <si>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</si>
  <si>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</si>
  <si>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</si>
  <si>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</si>
  <si>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</si>
  <si>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</si>
  <si>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</si>
  <si>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</si>
  <si>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</si>
  <si>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</si>
  <si>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</si>
  <si>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</si>
  <si>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</si>
  <si>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</si>
  <si>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</si>
  <si>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</si>
  <si>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</si>
  <si>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</si>
  <si>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</si>
  <si>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</si>
  <si>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</si>
  <si>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</si>
  <si>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</si>
  <si>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</si>
  <si>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</si>
  <si>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</si>
  <si>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</si>
  <si>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</si>
  <si>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</si>
  <si>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</si>
  <si>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</si>
  <si>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</si>
  <si>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</si>
  <si>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</si>
  <si>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</si>
  <si>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</si>
  <si>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</si>
  <si>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</si>
  <si>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</si>
  <si>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</si>
  <si>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</si>
  <si>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</si>
  <si>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</si>
  <si>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</si>
  <si>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</si>
  <si>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</si>
  <si>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</si>
  <si>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</si>
  <si>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</si>
  <si>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</si>
  <si>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</si>
  <si>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</si>
  <si>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</si>
  <si>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</si>
  <si>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</si>
  <si>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</si>
  <si>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</si>
  <si>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</si>
  <si>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</si>
  <si>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</si>
  <si>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</si>
  <si>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</si>
  <si>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</si>
  <si>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</si>
  <si>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</si>
  <si>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</si>
  <si>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</si>
  <si>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</si>
  <si>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</si>
  <si>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</si>
  <si>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</si>
  <si>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</si>
  <si>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</si>
  <si>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</si>
  <si>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</si>
  <si>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</si>
  <si>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</si>
  <si>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</si>
  <si>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</si>
  <si>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</si>
  <si>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</si>
  <si>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</si>
  <si>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</si>
  <si>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</si>
  <si>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</si>
  <si>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</si>
  <si>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</si>
  <si>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</si>
  <si>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</si>
  <si>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</si>
  <si>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</si>
  <si>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</si>
  <si>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</si>
  <si>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</si>
  <si>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</si>
  <si>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</si>
  <si>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</si>
  <si>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</si>
  <si>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</si>
  <si>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</si>
  <si>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</si>
  <si>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</si>
  <si>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</si>
  <si>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</si>
  <si>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</si>
  <si>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</si>
  <si>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</si>
  <si>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</si>
  <si>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</si>
  <si>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</si>
  <si>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</si>
  <si>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</si>
  <si>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</si>
  <si>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</si>
  <si>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</si>
  <si>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</si>
  <si>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</si>
  <si>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</si>
  <si>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</si>
  <si>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</si>
  <si>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</si>
  <si>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</si>
  <si>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</si>
  <si>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</si>
  <si>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</si>
  <si>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</si>
  <si>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</si>
  <si>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</si>
  <si>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</si>
  <si>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</si>
  <si>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</si>
  <si>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</si>
  <si>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</si>
  <si>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</si>
  <si>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</si>
  <si>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</si>
  <si>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</si>
  <si>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</si>
  <si>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</si>
  <si>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</si>
  <si>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</si>
  <si>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</si>
  <si>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</si>
  <si>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</si>
  <si>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</si>
  <si>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</si>
  <si>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</si>
  <si>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</si>
  <si>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</si>
  <si>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</si>
  <si>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</si>
  <si>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</si>
  <si>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</si>
  <si>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</si>
  <si>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</si>
  <si>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</si>
  <si>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</si>
  <si>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</si>
  <si>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</si>
  <si>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</si>
  <si>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</si>
  <si>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</si>
  <si>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</si>
  <si>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</si>
  <si>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</si>
  <si>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</si>
  <si>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</si>
  <si>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</si>
  <si>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</si>
  <si>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</si>
  <si>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</si>
  <si>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</si>
  <si>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</si>
  <si>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</si>
  <si>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</si>
  <si>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</si>
  <si>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</si>
  <si>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</si>
  <si>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</si>
  <si>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</si>
  <si>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</si>
  <si>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</si>
  <si>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</si>
  <si>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</si>
  <si>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</si>
  <si>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</si>
  <si>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</si>
  <si>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</si>
  <si>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</si>
  <si>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</si>
  <si>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</si>
  <si>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</si>
  <si>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</si>
  <si>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</si>
  <si>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</si>
  <si>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</si>
  <si>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</si>
  <si>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</si>
  <si>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</si>
  <si>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</si>
  <si>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</si>
  <si>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</si>
  <si>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</si>
  <si>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</si>
  <si>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</si>
  <si>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</si>
  <si>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</si>
  <si>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</si>
  <si>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</si>
  <si>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</si>
  <si>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</si>
  <si>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</si>
  <si>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</si>
  <si>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</si>
  <si>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</si>
  <si>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</si>
  <si>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</si>
  <si>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</si>
  <si>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</si>
  <si>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</si>
  <si>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</si>
  <si>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</si>
  <si>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</si>
  <si>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</si>
  <si>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</si>
  <si>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</si>
  <si>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</si>
  <si>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</si>
  <si>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</si>
  <si>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</si>
  <si>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</si>
  <si>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</si>
  <si>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</si>
  <si>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</si>
  <si>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</si>
  <si>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</si>
  <si>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</si>
  <si>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</si>
  <si>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</si>
  <si>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</si>
  <si>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</si>
  <si>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</si>
  <si>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</si>
  <si>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</si>
  <si>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</si>
  <si>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</si>
  <si>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</si>
  <si>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</si>
  <si>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</si>
  <si>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</si>
  <si>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</si>
  <si>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</si>
  <si>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</si>
  <si>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</si>
  <si>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</si>
  <si>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</si>
  <si>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</si>
  <si>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</si>
  <si>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</si>
  <si>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</si>
  <si>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</si>
  <si>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</si>
  <si>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</si>
  <si>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</si>
  <si>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</si>
  <si>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</si>
  <si>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</si>
  <si>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</si>
  <si>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</si>
  <si>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</si>
  <si>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</si>
  <si>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</si>
  <si>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</si>
  <si>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</si>
  <si>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</si>
  <si>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</si>
  <si>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</si>
  <si>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</si>
  <si>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</si>
  <si>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</si>
  <si>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</si>
  <si>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</si>
  <si>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</si>
  <si>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</si>
  <si>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</si>
  <si>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</si>
  <si>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</si>
  <si>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</si>
  <si>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</si>
  <si>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</si>
  <si>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</si>
  <si>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</si>
  <si>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</si>
  <si>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</si>
  <si>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</si>
  <si>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</si>
  <si>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</si>
  <si>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</si>
  <si>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</si>
  <si>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</si>
  <si>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</si>
  <si>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</si>
  <si>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</si>
  <si>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</si>
  <si>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</si>
  <si>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</si>
  <si>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</si>
  <si>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</si>
  <si>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</si>
  <si>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</si>
  <si>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</si>
  <si>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</si>
  <si>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</si>
  <si>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</si>
  <si>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</si>
  <si>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</si>
  <si>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</si>
  <si>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</si>
  <si>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</si>
  <si>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</si>
  <si>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</si>
  <si>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</si>
  <si>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</si>
  <si>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</si>
  <si>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</si>
  <si>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</si>
  <si>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</si>
  <si>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</si>
  <si>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</si>
  <si>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</si>
  <si>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</si>
  <si>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</si>
  <si>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</si>
  <si>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</si>
  <si>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</si>
  <si>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</si>
  <si>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</si>
  <si>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</si>
  <si>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</si>
  <si>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</si>
  <si>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</si>
  <si>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</si>
  <si>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</si>
  <si>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</si>
  <si>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</si>
  <si>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</si>
  <si>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</si>
  <si>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</si>
  <si>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</si>
  <si>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</si>
  <si>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</si>
  <si>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</si>
  <si>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</si>
  <si>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</si>
  <si>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</si>
  <si>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</si>
  <si>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</si>
  <si>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</si>
  <si>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</si>
  <si>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</si>
  <si>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</si>
  <si>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</si>
  <si>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</si>
  <si>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</si>
  <si>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</si>
  <si>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</si>
  <si>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</si>
  <si>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</si>
  <si>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</si>
  <si>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</si>
  <si>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</si>
  <si>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</si>
  <si>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</si>
  <si>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</si>
  <si>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</si>
  <si>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</si>
  <si>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</si>
  <si>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</si>
  <si>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</si>
  <si>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</si>
  <si>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</si>
  <si>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</si>
  <si>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</si>
  <si>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</si>
  <si>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</si>
  <si>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</si>
  <si>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</si>
  <si>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</si>
  <si>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</si>
  <si>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</si>
  <si>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</si>
  <si>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</si>
  <si>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</si>
  <si>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</si>
  <si>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</si>
  <si>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</si>
  <si>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</si>
  <si>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</si>
  <si>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</si>
  <si>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</si>
  <si>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</si>
  <si>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</si>
  <si>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</si>
  <si>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</si>
  <si>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</si>
  <si>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</si>
  <si>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</si>
  <si>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</si>
  <si>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</si>
  <si>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</si>
  <si>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</si>
  <si>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</si>
  <si>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</si>
  <si>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</si>
  <si>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</si>
  <si>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</si>
  <si>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</si>
  <si>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</si>
  <si>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</si>
  <si>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</si>
  <si>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</si>
  <si>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</si>
  <si>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</si>
  <si>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</si>
  <si>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</si>
  <si>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</si>
  <si>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</si>
  <si>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</si>
  <si>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</si>
  <si>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</si>
  <si>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</si>
  <si>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</si>
  <si>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</si>
  <si>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</si>
  <si>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</si>
  <si>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</si>
  <si>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</si>
  <si>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</si>
  <si>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</si>
  <si>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</si>
  <si>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</si>
  <si>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</si>
  <si>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</si>
  <si>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</si>
  <si>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</si>
  <si>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</si>
  <si>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</si>
  <si>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</si>
  <si>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</si>
  <si>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</si>
  <si>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</si>
  <si>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</si>
  <si>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</si>
  <si>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</si>
  <si>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</si>
  <si>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</si>
  <si>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</si>
  <si>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</si>
  <si>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</si>
  <si>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</si>
  <si>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</si>
  <si>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</si>
  <si>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</si>
  <si>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</si>
  <si>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</si>
  <si>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</si>
  <si>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</si>
  <si>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</si>
  <si>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</si>
  <si>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</si>
  <si>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</si>
  <si>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</si>
  <si>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</si>
  <si>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</si>
  <si>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</si>
  <si>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</si>
  <si>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</si>
  <si>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</si>
  <si>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</si>
  <si>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</si>
  <si>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</si>
  <si>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</si>
  <si>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</si>
  <si>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</si>
  <si>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</si>
  <si>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</si>
  <si>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</si>
  <si>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</si>
  <si>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</si>
  <si>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</si>
  <si>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</si>
  <si>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</si>
  <si>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</si>
  <si>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</si>
  <si>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</si>
  <si>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</si>
  <si>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</si>
  <si>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</si>
  <si>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</si>
  <si>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</si>
  <si>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</si>
  <si>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</si>
  <si>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</si>
  <si>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</si>
  <si>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</si>
  <si>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</si>
  <si>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</si>
  <si>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</si>
  <si>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</si>
  <si>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</si>
  <si>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</si>
  <si>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</si>
  <si>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</si>
  <si>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</si>
  <si>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</si>
  <si>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</si>
  <si>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</si>
  <si>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</si>
  <si>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</si>
  <si>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</si>
  <si>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</si>
  <si>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</si>
  <si>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</si>
  <si>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</si>
  <si>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</si>
  <si>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</si>
  <si>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</si>
  <si>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</si>
  <si>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</si>
  <si>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</si>
  <si>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</si>
  <si>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</si>
  <si>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</si>
  <si>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</si>
  <si>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</si>
  <si>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</si>
  <si>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</si>
  <si>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</si>
  <si>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</si>
  <si>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</si>
  <si>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</si>
  <si>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</si>
  <si>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</si>
  <si>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</si>
  <si>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</si>
  <si>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</si>
  <si>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</si>
  <si>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</si>
  <si>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</si>
  <si>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</si>
  <si>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</si>
  <si>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</si>
  <si>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</si>
  <si>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</si>
  <si>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</si>
  <si>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</si>
  <si>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</si>
  <si>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</si>
  <si>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</si>
  <si>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</si>
  <si>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</si>
  <si>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</si>
  <si>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</si>
  <si>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</si>
  <si>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</si>
  <si>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</si>
  <si>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</si>
  <si>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</si>
  <si>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</si>
  <si>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</si>
  <si>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</si>
  <si>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</si>
  <si>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</si>
  <si>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</si>
  <si>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</si>
  <si>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</si>
  <si>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</si>
  <si>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</si>
  <si>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</si>
  <si>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</si>
  <si>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</si>
  <si>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</si>
  <si>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</si>
  <si>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</si>
  <si>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</si>
  <si>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</si>
  <si>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</si>
  <si>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</si>
  <si>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</si>
  <si>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</si>
  <si>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</si>
  <si>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</si>
  <si>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</si>
  <si>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</si>
  <si>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</si>
  <si>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</si>
  <si>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</si>
  <si>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</si>
  <si>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</si>
  <si>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</si>
  <si>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</si>
  <si>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</si>
  <si>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</si>
  <si>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</si>
  <si>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</si>
  <si>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</si>
  <si>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</si>
  <si>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</si>
  <si>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</si>
  <si>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</si>
  <si>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</si>
  <si>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</si>
  <si>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</si>
  <si>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</si>
  <si>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</si>
  <si>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</si>
  <si>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</si>
  <si>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</si>
  <si>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</si>
  <si>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</si>
  <si>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</si>
  <si>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</si>
  <si>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</si>
  <si>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</si>
  <si>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</si>
  <si>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</si>
  <si>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</si>
  <si>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</si>
  <si>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</si>
  <si>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</si>
  <si>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</si>
  <si>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</si>
  <si>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</si>
  <si>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</si>
  <si>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</si>
  <si>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</si>
  <si>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</si>
  <si>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</si>
  <si>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</si>
  <si>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</si>
  <si>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</si>
  <si>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</si>
  <si>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</si>
  <si>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</si>
  <si>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</si>
  <si>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</si>
  <si>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</si>
  <si>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</si>
  <si>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</si>
  <si>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</si>
  <si>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</si>
  <si>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</si>
  <si>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</si>
  <si>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</si>
  <si>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ТОДОРОВ АД</t>
  </si>
  <si>
    <t>консолидиран</t>
  </si>
  <si>
    <t>1. ДЗЗД "ФОНД ГАЛЕРИЯ ЗА БЪЛГАРСКИТЕ ТАЛАНТИ"</t>
  </si>
  <si>
    <t>Съставител: Николай Колев</t>
  </si>
  <si>
    <t>Ръководител: Иван Тодоров</t>
  </si>
  <si>
    <t>Николай Колев</t>
  </si>
  <si>
    <t>Иван Тодоров</t>
  </si>
  <si>
    <t xml:space="preserve">                                    Съставител: Николай Колев                       </t>
  </si>
  <si>
    <t xml:space="preserve"> Ръководител:</t>
  </si>
  <si>
    <t xml:space="preserve">Съставител: Николай </t>
  </si>
  <si>
    <t>Колев</t>
  </si>
  <si>
    <t>1. ТОДОРОВ - АГРО  ЕООД</t>
  </si>
  <si>
    <t>Дата на съставяне: 23.03.2015 г.</t>
  </si>
  <si>
    <t>01.01.2015 - 31.12.2015</t>
  </si>
  <si>
    <t>Дата на съставяне: 26.02.2016 г.</t>
  </si>
  <si>
    <t xml:space="preserve">Дата  на съставяне: 26.02.2016 г.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</si>
</sst>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6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641">
    <xf numFmtId="0" fontId="0" fillId="0" borderId="0" xfId="0" applyAlignment="1">
      <alignment/>
    </xf>
    <xf numFmtId="0" fontId="10" fillId="0" borderId="0" xfId="63" applyFont="1" applyBorder="1" applyAlignment="1" applyProtection="1">
      <alignment horizontal="left" vertical="top"/>
      <protection locked="0"/>
    </xf>
    <xf numFmtId="0" fontId="12" fillId="0" borderId="0" xfId="66" applyFont="1" applyAlignment="1">
      <alignment horizontal="centerContinuous"/>
      <protection/>
    </xf>
    <xf numFmtId="0" fontId="13" fillId="0" borderId="0" xfId="66" applyFont="1">
      <alignment/>
      <protection/>
    </xf>
    <xf numFmtId="0" fontId="12" fillId="0" borderId="0" xfId="66" applyFont="1" applyAlignment="1">
      <alignment horizontal="centerContinuous" wrapText="1"/>
      <protection/>
    </xf>
    <xf numFmtId="0" fontId="14" fillId="0" borderId="0" xfId="66" applyFont="1">
      <alignment/>
      <protection/>
    </xf>
    <xf numFmtId="0" fontId="12" fillId="0" borderId="0" xfId="63" applyFont="1" applyBorder="1" applyAlignment="1" applyProtection="1">
      <alignment vertical="top" wrapText="1"/>
      <protection locked="0"/>
    </xf>
    <xf numFmtId="0" fontId="12" fillId="0" borderId="0" xfId="66" applyFont="1" applyAlignment="1">
      <alignment/>
      <protection/>
    </xf>
    <xf numFmtId="0" fontId="14" fillId="0" borderId="0" xfId="66" applyFont="1" applyAlignment="1">
      <alignment/>
      <protection/>
    </xf>
    <xf numFmtId="0" fontId="12" fillId="0" borderId="0" xfId="66" applyFont="1">
      <alignment/>
      <protection/>
    </xf>
    <xf numFmtId="0" fontId="12" fillId="0" borderId="0" xfId="64" applyFont="1" applyAlignment="1">
      <alignment wrapText="1"/>
      <protection/>
    </xf>
    <xf numFmtId="0" fontId="12" fillId="0" borderId="0" xfId="64" applyFont="1" applyAlignment="1">
      <alignment horizontal="right" wrapText="1"/>
      <protection/>
    </xf>
    <xf numFmtId="0" fontId="12" fillId="0" borderId="10" xfId="66" applyFont="1" applyBorder="1" applyAlignment="1">
      <alignment horizontal="center" vertical="center" wrapText="1"/>
      <protection/>
    </xf>
    <xf numFmtId="0" fontId="12" fillId="0" borderId="1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center" vertical="center" wrapText="1"/>
      <protection/>
    </xf>
    <xf numFmtId="0" fontId="14" fillId="0" borderId="0" xfId="66" applyFont="1" applyAlignment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3" fillId="0" borderId="10" xfId="66" applyNumberFormat="1" applyFont="1" applyFill="1" applyBorder="1" applyAlignment="1">
      <alignment horizontal="center" vertical="center" wrapText="1"/>
      <protection/>
    </xf>
    <xf numFmtId="0" fontId="12" fillId="0" borderId="10" xfId="66" applyFont="1" applyBorder="1" applyAlignment="1">
      <alignment vertical="center" wrapText="1"/>
      <protection/>
    </xf>
    <xf numFmtId="0" fontId="13" fillId="0" borderId="0" xfId="66" applyFont="1" applyBorder="1">
      <alignment/>
      <protection/>
    </xf>
    <xf numFmtId="0" fontId="11" fillId="0" borderId="0" xfId="66" applyFont="1">
      <alignment/>
      <protection/>
    </xf>
    <xf numFmtId="0" fontId="13" fillId="0" borderId="10" xfId="66" applyFont="1" applyBorder="1" applyAlignment="1">
      <alignment vertical="center" wrapText="1"/>
      <protection/>
    </xf>
    <xf numFmtId="0" fontId="13" fillId="0" borderId="10" xfId="66" applyFont="1" applyBorder="1" applyAlignment="1">
      <alignment wrapText="1"/>
      <protection/>
    </xf>
    <xf numFmtId="3" fontId="13" fillId="0" borderId="0" xfId="66" applyNumberFormat="1" applyFont="1" applyBorder="1" applyAlignment="1" applyProtection="1">
      <alignment vertical="center"/>
      <protection locked="0"/>
    </xf>
    <xf numFmtId="0" fontId="12" fillId="0" borderId="0" xfId="66" applyFont="1" applyBorder="1" applyProtection="1">
      <alignment/>
      <protection locked="0"/>
    </xf>
    <xf numFmtId="0" fontId="11" fillId="0" borderId="0" xfId="66" applyFont="1" applyAlignment="1">
      <alignment wrapText="1"/>
      <protection/>
    </xf>
    <xf numFmtId="0" fontId="11" fillId="0" borderId="0" xfId="66" applyFont="1" applyBorder="1">
      <alignment/>
      <protection/>
    </xf>
    <xf numFmtId="0" fontId="11" fillId="0" borderId="0" xfId="65" applyFont="1">
      <alignment/>
      <protection/>
    </xf>
    <xf numFmtId="0" fontId="13" fillId="0" borderId="0" xfId="65" applyFont="1" applyBorder="1" applyAlignment="1" applyProtection="1">
      <alignment horizontal="centerContinuous"/>
      <protection locked="0"/>
    </xf>
    <xf numFmtId="0" fontId="11" fillId="0" borderId="0" xfId="65" applyFont="1" applyBorder="1" applyAlignment="1">
      <alignment wrapText="1"/>
      <protection/>
    </xf>
    <xf numFmtId="0" fontId="11" fillId="0" borderId="0" xfId="65" applyFont="1" applyBorder="1">
      <alignment/>
      <protection/>
    </xf>
    <xf numFmtId="0" fontId="19" fillId="0" borderId="0" xfId="65" applyFont="1" applyBorder="1" applyAlignment="1">
      <alignment vertical="center" wrapText="1"/>
      <protection/>
    </xf>
    <xf numFmtId="0" fontId="11" fillId="0" borderId="0" xfId="65" applyFont="1" applyAlignment="1">
      <alignment wrapText="1"/>
      <protection/>
    </xf>
    <xf numFmtId="49" fontId="12" fillId="0" borderId="11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2" fillId="0" borderId="0" xfId="66" applyNumberFormat="1" applyFont="1" applyAlignment="1">
      <alignment horizontal="center" wrapText="1"/>
      <protection/>
    </xf>
    <xf numFmtId="49" fontId="13" fillId="0" borderId="10" xfId="66" applyNumberFormat="1" applyFont="1" applyBorder="1" applyAlignment="1">
      <alignment horizontal="center" wrapText="1"/>
      <protection/>
    </xf>
    <xf numFmtId="49" fontId="12" fillId="0" borderId="0" xfId="66" applyNumberFormat="1" applyFont="1" applyBorder="1" applyAlignment="1" applyProtection="1">
      <alignment horizontal="center" wrapText="1"/>
      <protection locked="0"/>
    </xf>
    <xf numFmtId="49" fontId="11" fillId="0" borderId="0" xfId="66" applyNumberFormat="1" applyFont="1" applyAlignment="1">
      <alignment horizontal="center" wrapText="1"/>
      <protection/>
    </xf>
    <xf numFmtId="49" fontId="13" fillId="33" borderId="10" xfId="66" applyNumberFormat="1" applyFont="1" applyFill="1" applyBorder="1" applyAlignment="1">
      <alignment horizontal="center" vertical="center" wrapText="1"/>
      <protection/>
    </xf>
    <xf numFmtId="0" fontId="12" fillId="0" borderId="0" xfId="63" applyFont="1" applyFill="1" applyBorder="1" applyAlignment="1" applyProtection="1">
      <alignment vertical="top" wrapText="1"/>
      <protection locked="0"/>
    </xf>
    <xf numFmtId="49" fontId="12" fillId="0" borderId="12" xfId="66" applyNumberFormat="1" applyFont="1" applyBorder="1" applyAlignment="1">
      <alignment horizontal="center" vertical="center" wrapText="1"/>
      <protection/>
    </xf>
    <xf numFmtId="0" fontId="13" fillId="0" borderId="0" xfId="62" applyFont="1">
      <alignment/>
      <protection/>
    </xf>
    <xf numFmtId="0" fontId="21" fillId="0" borderId="0" xfId="62" applyFont="1">
      <alignment/>
      <protection/>
    </xf>
    <xf numFmtId="0" fontId="22" fillId="0" borderId="0" xfId="62" applyFont="1">
      <alignment/>
      <protection/>
    </xf>
    <xf numFmtId="0" fontId="13" fillId="0" borderId="0" xfId="61" applyFont="1" applyAlignment="1">
      <alignment horizontal="center"/>
      <protection/>
    </xf>
    <xf numFmtId="0" fontId="21" fillId="0" borderId="0" xfId="62" applyFont="1" applyBorder="1">
      <alignment/>
      <protection/>
    </xf>
    <xf numFmtId="49" fontId="21" fillId="0" borderId="0" xfId="62" applyNumberFormat="1" applyFont="1">
      <alignment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20" fillId="0" borderId="0" xfId="62" applyFont="1">
      <alignment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0" fontId="20" fillId="0" borderId="0" xfId="62" applyFont="1" applyAlignment="1">
      <alignment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24" fillId="0" borderId="0" xfId="62" applyFont="1" applyBorder="1">
      <alignment/>
      <protection/>
    </xf>
    <xf numFmtId="0" fontId="24" fillId="0" borderId="0" xfId="62" applyFont="1">
      <alignment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49" fontId="20" fillId="0" borderId="0" xfId="62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5" applyNumberFormat="1" applyFont="1" applyFill="1" applyBorder="1" applyAlignment="1" applyProtection="1">
      <alignment vertical="center"/>
      <protection locked="0"/>
    </xf>
    <xf numFmtId="1" fontId="13" fillId="35" borderId="10" xfId="65" applyNumberFormat="1" applyFont="1" applyFill="1" applyBorder="1" applyAlignment="1" applyProtection="1">
      <alignment vertical="center"/>
      <protection locked="0"/>
    </xf>
    <xf numFmtId="1" fontId="13" fillId="36" borderId="10" xfId="65" applyNumberFormat="1" applyFont="1" applyFill="1" applyBorder="1" applyAlignment="1" applyProtection="1">
      <alignment vertical="center"/>
      <protection locked="0"/>
    </xf>
    <xf numFmtId="3" fontId="13" fillId="0" borderId="10" xfId="65" applyNumberFormat="1" applyFont="1" applyBorder="1" applyAlignment="1" applyProtection="1">
      <alignment vertical="center"/>
      <protection/>
    </xf>
    <xf numFmtId="3" fontId="13" fillId="0" borderId="10" xfId="65" applyNumberFormat="1" applyFont="1" applyFill="1" applyBorder="1" applyAlignment="1" applyProtection="1">
      <alignment vertical="center"/>
      <protection/>
    </xf>
    <xf numFmtId="1" fontId="12" fillId="34" borderId="10" xfId="65" applyNumberFormat="1" applyFont="1" applyFill="1" applyBorder="1" applyAlignment="1" applyProtection="1">
      <alignment vertical="center"/>
      <protection locked="0"/>
    </xf>
    <xf numFmtId="3" fontId="12" fillId="0" borderId="10" xfId="65" applyNumberFormat="1" applyFont="1" applyBorder="1" applyAlignment="1" applyProtection="1">
      <alignment vertical="center"/>
      <protection/>
    </xf>
    <xf numFmtId="3" fontId="13" fillId="0" borderId="10" xfId="65" applyNumberFormat="1" applyFont="1" applyBorder="1" applyProtection="1">
      <alignment/>
      <protection/>
    </xf>
    <xf numFmtId="1" fontId="11" fillId="34" borderId="10" xfId="65" applyNumberFormat="1" applyFont="1" applyFill="1" applyBorder="1" applyProtection="1">
      <alignment/>
      <protection locked="0"/>
    </xf>
    <xf numFmtId="0" fontId="11" fillId="0" borderId="10" xfId="65" applyFont="1" applyBorder="1" applyProtection="1">
      <alignment/>
      <protection/>
    </xf>
    <xf numFmtId="1" fontId="11" fillId="36" borderId="10" xfId="65" applyNumberFormat="1" applyFont="1" applyFill="1" applyBorder="1" applyProtection="1">
      <alignment/>
      <protection locked="0"/>
    </xf>
    <xf numFmtId="3" fontId="11" fillId="0" borderId="10" xfId="65" applyNumberFormat="1" applyFont="1" applyBorder="1" applyProtection="1">
      <alignment/>
      <protection/>
    </xf>
    <xf numFmtId="3" fontId="11" fillId="0" borderId="10" xfId="65" applyNumberFormat="1" applyFont="1" applyFill="1" applyBorder="1" applyProtection="1">
      <alignment/>
      <protection/>
    </xf>
    <xf numFmtId="1" fontId="13" fillId="35" borderId="10" xfId="64" applyNumberFormat="1" applyFont="1" applyFill="1" applyBorder="1" applyAlignment="1" applyProtection="1">
      <alignment wrapText="1"/>
      <protection locked="0"/>
    </xf>
    <xf numFmtId="3" fontId="13" fillId="0" borderId="10" xfId="64" applyNumberFormat="1" applyFont="1" applyFill="1" applyBorder="1" applyAlignment="1" applyProtection="1">
      <alignment wrapText="1"/>
      <protection/>
    </xf>
    <xf numFmtId="1" fontId="13" fillId="36" borderId="10" xfId="64" applyNumberFormat="1" applyFont="1" applyFill="1" applyBorder="1" applyAlignment="1" applyProtection="1">
      <alignment wrapText="1"/>
      <protection locked="0"/>
    </xf>
    <xf numFmtId="49" fontId="13" fillId="0" borderId="10" xfId="66" applyNumberFormat="1" applyFont="1" applyBorder="1" applyAlignment="1" applyProtection="1">
      <alignment horizontal="center" vertical="center" wrapText="1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3" fontId="13" fillId="0" borderId="10" xfId="66" applyNumberFormat="1" applyFont="1" applyBorder="1" applyAlignment="1" applyProtection="1">
      <alignment vertical="center"/>
      <protection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3" fontId="13" fillId="0" borderId="13" xfId="66" applyNumberFormat="1" applyFont="1" applyBorder="1" applyAlignment="1" applyProtection="1">
      <alignment vertical="center"/>
      <protection/>
    </xf>
    <xf numFmtId="3" fontId="13" fillId="0" borderId="11" xfId="66" applyNumberFormat="1" applyFont="1" applyBorder="1" applyAlignment="1" applyProtection="1">
      <alignment vertical="center"/>
      <protection/>
    </xf>
    <xf numFmtId="1" fontId="15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1" applyNumberFormat="1" applyFont="1" applyBorder="1" applyAlignment="1" applyProtection="1">
      <alignment horizontal="center" vertical="center" wrapText="1"/>
      <protection/>
    </xf>
    <xf numFmtId="1" fontId="13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1" applyFont="1" applyBorder="1" applyAlignment="1" applyProtection="1">
      <alignment horizontal="center" vertical="center" wrapText="1"/>
      <protection/>
    </xf>
    <xf numFmtId="0" fontId="13" fillId="0" borderId="13" xfId="61" applyFont="1" applyFill="1" applyBorder="1" applyAlignment="1" applyProtection="1">
      <alignment horizontal="center" vertical="center" wrapText="1"/>
      <protection/>
    </xf>
    <xf numFmtId="0" fontId="21" fillId="0" borderId="0" xfId="62" applyFont="1" applyProtection="1">
      <alignment/>
      <protection/>
    </xf>
    <xf numFmtId="1" fontId="13" fillId="33" borderId="14" xfId="61" applyNumberFormat="1" applyFont="1" applyFill="1" applyBorder="1" applyAlignment="1" applyProtection="1">
      <alignment horizontal="left" vertical="center" wrapText="1"/>
      <protection/>
    </xf>
    <xf numFmtId="1" fontId="13" fillId="33" borderId="14" xfId="61" applyNumberFormat="1" applyFont="1" applyFill="1" applyBorder="1" applyAlignment="1" applyProtection="1">
      <alignment horizontal="center" vertical="center" wrapText="1"/>
      <protection/>
    </xf>
    <xf numFmtId="0" fontId="13" fillId="0" borderId="11" xfId="61" applyFont="1" applyBorder="1" applyAlignment="1" applyProtection="1">
      <alignment horizontal="center" vertical="center" wrapText="1"/>
      <protection/>
    </xf>
    <xf numFmtId="0" fontId="13" fillId="0" borderId="11" xfId="61" applyFont="1" applyFill="1" applyBorder="1" applyAlignment="1" applyProtection="1">
      <alignment horizontal="center" vertical="center" wrapText="1"/>
      <protection/>
    </xf>
    <xf numFmtId="1" fontId="13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Fill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21" fillId="0" borderId="0" xfId="62" applyFont="1" applyBorder="1" applyProtection="1">
      <alignment/>
      <protection/>
    </xf>
    <xf numFmtId="1" fontId="21" fillId="0" borderId="0" xfId="62" applyNumberFormat="1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22" fillId="0" borderId="0" xfId="62" applyFont="1" applyBorder="1" applyProtection="1">
      <alignment/>
      <protection/>
    </xf>
    <xf numFmtId="49" fontId="12" fillId="0" borderId="15" xfId="59" applyNumberFormat="1" applyFont="1" applyBorder="1" applyAlignment="1" applyProtection="1">
      <alignment horizontal="center" vertical="center" wrapText="1"/>
      <protection/>
    </xf>
    <xf numFmtId="0" fontId="12" fillId="0" borderId="13" xfId="59" applyFont="1" applyBorder="1" applyAlignment="1" applyProtection="1">
      <alignment horizontal="center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1" xfId="59" applyNumberFormat="1" applyFont="1" applyBorder="1" applyAlignment="1" applyProtection="1">
      <alignment horizontal="center" vertical="center" wrapText="1"/>
      <protection/>
    </xf>
    <xf numFmtId="0" fontId="13" fillId="0" borderId="11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vertical="center" wrapText="1"/>
      <protection/>
    </xf>
    <xf numFmtId="49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right" vertical="center" wrapText="1"/>
      <protection/>
    </xf>
    <xf numFmtId="49" fontId="12" fillId="0" borderId="0" xfId="59" applyNumberFormat="1" applyFont="1" applyBorder="1" applyAlignment="1" applyProtection="1">
      <alignment horizontal="right" vertical="center" wrapText="1"/>
      <protection/>
    </xf>
    <xf numFmtId="49" fontId="21" fillId="0" borderId="0" xfId="62" applyNumberFormat="1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8" applyFont="1" applyAlignment="1">
      <alignment/>
      <protection/>
    </xf>
    <xf numFmtId="0" fontId="13" fillId="0" borderId="0" xfId="58" applyFont="1">
      <alignment/>
      <protection/>
    </xf>
    <xf numFmtId="0" fontId="12" fillId="0" borderId="0" xfId="62" applyFont="1">
      <alignment/>
      <protection/>
    </xf>
    <xf numFmtId="0" fontId="13" fillId="0" borderId="0" xfId="62" applyFont="1" applyBorder="1">
      <alignment/>
      <protection/>
    </xf>
    <xf numFmtId="0" fontId="22" fillId="0" borderId="0" xfId="62" applyFont="1" applyAlignment="1">
      <alignment horizontal="center"/>
      <protection/>
    </xf>
    <xf numFmtId="49" fontId="13" fillId="0" borderId="0" xfId="62" applyNumberFormat="1" applyFont="1">
      <alignment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1" fontId="13" fillId="0" borderId="10" xfId="58" applyNumberFormat="1" applyFont="1" applyBorder="1" applyAlignment="1" applyProtection="1">
      <alignment horizontal="right" vertical="center" wrapText="1"/>
      <protection/>
    </xf>
    <xf numFmtId="0" fontId="13" fillId="0" borderId="10" xfId="58" applyFont="1" applyFill="1" applyBorder="1" applyAlignment="1" applyProtection="1">
      <alignment horizontal="right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1" fontId="1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8" applyNumberFormat="1" applyFont="1" applyFill="1" applyBorder="1" applyAlignment="1" applyProtection="1">
      <alignment horizontal="right"/>
      <protection locked="0"/>
    </xf>
    <xf numFmtId="1" fontId="13" fillId="36" borderId="10" xfId="58" applyNumberFormat="1" applyFont="1" applyFill="1" applyBorder="1" applyAlignment="1" applyProtection="1">
      <alignment horizontal="right"/>
      <protection locked="0"/>
    </xf>
    <xf numFmtId="1" fontId="13" fillId="0" borderId="10" xfId="58" applyNumberFormat="1" applyFont="1" applyBorder="1" applyAlignment="1" applyProtection="1">
      <alignment horizontal="right"/>
      <protection/>
    </xf>
    <xf numFmtId="1" fontId="13" fillId="0" borderId="0" xfId="58" applyNumberFormat="1" applyFont="1" applyBorder="1" applyAlignment="1" applyProtection="1">
      <alignment horizontal="left" vertical="center" wrapText="1"/>
      <protection/>
    </xf>
    <xf numFmtId="1" fontId="13" fillId="0" borderId="0" xfId="58" applyNumberFormat="1" applyFont="1" applyBorder="1" applyProtection="1">
      <alignment/>
      <protection/>
    </xf>
    <xf numFmtId="0" fontId="12" fillId="0" borderId="10" xfId="58" applyFont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/>
      <protection/>
    </xf>
    <xf numFmtId="0" fontId="22" fillId="0" borderId="0" xfId="62" applyFont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center"/>
      <protection/>
    </xf>
    <xf numFmtId="1" fontId="13" fillId="0" borderId="10" xfId="58" applyNumberFormat="1" applyFont="1" applyBorder="1" applyAlignment="1" applyProtection="1">
      <alignment horizontal="center" vertical="center" wrapText="1"/>
      <protection/>
    </xf>
    <xf numFmtId="1" fontId="13" fillId="0" borderId="10" xfId="58" applyNumberFormat="1" applyFont="1" applyFill="1" applyBorder="1" applyAlignment="1" applyProtection="1">
      <alignment horizontal="right" vertical="center" wrapText="1"/>
      <protection/>
    </xf>
    <xf numFmtId="1" fontId="13" fillId="0" borderId="10" xfId="58" applyNumberFormat="1" applyFont="1" applyFill="1" applyBorder="1" applyAlignment="1" applyProtection="1">
      <alignment horizontal="center" vertical="center" wrapText="1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1" fontId="21" fillId="0" borderId="0" xfId="62" applyNumberFormat="1" applyFont="1" applyProtection="1">
      <alignment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0" fontId="12" fillId="0" borderId="10" xfId="58" applyFont="1" applyBorder="1" applyProtection="1">
      <alignment/>
      <protection/>
    </xf>
    <xf numFmtId="1" fontId="13" fillId="0" borderId="10" xfId="58" applyNumberFormat="1" applyFont="1" applyFill="1" applyBorder="1" applyAlignment="1" applyProtection="1">
      <alignment horizontal="right"/>
      <protection/>
    </xf>
    <xf numFmtId="1" fontId="12" fillId="34" borderId="16" xfId="65" applyNumberFormat="1" applyFont="1" applyFill="1" applyBorder="1" applyAlignment="1" applyProtection="1">
      <alignment vertical="center"/>
      <protection locked="0"/>
    </xf>
    <xf numFmtId="0" fontId="12" fillId="0" borderId="10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Continuous" wrapText="1"/>
      <protection/>
    </xf>
    <xf numFmtId="0" fontId="11" fillId="0" borderId="0" xfId="65" applyFont="1" applyProtection="1">
      <alignment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49" fontId="12" fillId="0" borderId="10" xfId="65" applyNumberFormat="1" applyFont="1" applyBorder="1" applyAlignment="1" applyProtection="1">
      <alignment horizontal="center" vertical="center"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3" fillId="0" borderId="0" xfId="64" applyFont="1" applyBorder="1" applyAlignment="1" applyProtection="1">
      <alignment wrapText="1"/>
      <protection/>
    </xf>
    <xf numFmtId="0" fontId="13" fillId="0" borderId="0" xfId="64" applyFont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3" fillId="34" borderId="10" xfId="64" applyNumberFormat="1" applyFont="1" applyFill="1" applyBorder="1" applyAlignment="1" applyProtection="1">
      <alignment wrapText="1"/>
      <protection locked="0"/>
    </xf>
    <xf numFmtId="1" fontId="13" fillId="0" borderId="0" xfId="64" applyNumberFormat="1" applyFont="1" applyAlignment="1" applyProtection="1">
      <alignment wrapText="1"/>
      <protection/>
    </xf>
    <xf numFmtId="1" fontId="11" fillId="0" borderId="0" xfId="64" applyNumberFormat="1" applyFont="1" applyAlignment="1" applyProtection="1">
      <alignment wrapText="1"/>
      <protection/>
    </xf>
    <xf numFmtId="0" fontId="13" fillId="0" borderId="0" xfId="66" applyFont="1" applyBorder="1" applyProtection="1">
      <alignment/>
      <protection/>
    </xf>
    <xf numFmtId="0" fontId="11" fillId="0" borderId="0" xfId="66" applyFont="1" applyProtection="1">
      <alignment/>
      <protection/>
    </xf>
    <xf numFmtId="0" fontId="12" fillId="0" borderId="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left" vertical="top" wrapText="1"/>
      <protection/>
    </xf>
    <xf numFmtId="0" fontId="13" fillId="0" borderId="0" xfId="58" applyFont="1" applyAlignment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centerContinuous" vertical="center" wrapText="1"/>
      <protection/>
    </xf>
    <xf numFmtId="1" fontId="13" fillId="0" borderId="0" xfId="61" applyNumberFormat="1" applyFont="1" applyBorder="1" applyAlignment="1">
      <alignment vertical="justify" wrapText="1"/>
      <protection/>
    </xf>
    <xf numFmtId="0" fontId="12" fillId="0" borderId="12" xfId="59" applyFont="1" applyBorder="1" applyAlignment="1" applyProtection="1">
      <alignment horizontal="centerContinuous" vertical="center" wrapText="1"/>
      <protection/>
    </xf>
    <xf numFmtId="0" fontId="12" fillId="0" borderId="14" xfId="59" applyFont="1" applyBorder="1" applyAlignment="1" applyProtection="1">
      <alignment horizontal="centerContinuous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70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10" fillId="0" borderId="0" xfId="63" applyFont="1" applyAlignment="1">
      <alignment horizontal="left" vertical="top" wrapText="1"/>
      <protection/>
    </xf>
    <xf numFmtId="0" fontId="10" fillId="0" borderId="0" xfId="63" applyFont="1" applyAlignment="1">
      <alignment vertical="top" wrapText="1"/>
      <protection/>
    </xf>
    <xf numFmtId="0" fontId="10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1" fontId="10" fillId="34" borderId="12" xfId="63" applyNumberFormat="1" applyFont="1" applyFill="1" applyBorder="1" applyAlignment="1" applyProtection="1">
      <alignment vertical="top" wrapText="1"/>
      <protection locked="0"/>
    </xf>
    <xf numFmtId="1" fontId="10" fillId="34" borderId="17" xfId="63" applyNumberFormat="1" applyFont="1" applyFill="1" applyBorder="1" applyAlignment="1" applyProtection="1">
      <alignment vertical="top" wrapText="1"/>
      <protection locked="0"/>
    </xf>
    <xf numFmtId="1" fontId="10" fillId="36" borderId="17" xfId="63" applyNumberFormat="1" applyFont="1" applyFill="1" applyBorder="1" applyAlignment="1" applyProtection="1">
      <alignment vertical="top" wrapText="1"/>
      <protection locked="0"/>
    </xf>
    <xf numFmtId="1" fontId="10" fillId="0" borderId="17" xfId="63" applyNumberFormat="1" applyFont="1" applyBorder="1" applyAlignment="1" applyProtection="1">
      <alignment vertical="top" wrapText="1"/>
      <protection/>
    </xf>
    <xf numFmtId="1" fontId="10" fillId="0" borderId="12" xfId="63" applyNumberFormat="1" applyFont="1" applyBorder="1" applyAlignment="1" applyProtection="1">
      <alignment vertical="top" wrapText="1"/>
      <protection/>
    </xf>
    <xf numFmtId="1" fontId="10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10" fillId="35" borderId="17" xfId="63" applyNumberFormat="1" applyFont="1" applyFill="1" applyBorder="1" applyAlignment="1" applyProtection="1">
      <alignment vertical="top" wrapText="1"/>
      <protection locked="0"/>
    </xf>
    <xf numFmtId="1" fontId="10" fillId="0" borderId="18" xfId="63" applyNumberFormat="1" applyFont="1" applyBorder="1" applyAlignment="1" applyProtection="1">
      <alignment vertical="top" wrapText="1"/>
      <protection/>
    </xf>
    <xf numFmtId="1" fontId="10" fillId="36" borderId="19" xfId="63" applyNumberFormat="1" applyFont="1" applyFill="1" applyBorder="1" applyAlignment="1" applyProtection="1">
      <alignment vertical="top" wrapText="1"/>
      <protection locked="0"/>
    </xf>
    <xf numFmtId="1" fontId="10" fillId="0" borderId="20" xfId="63" applyNumberFormat="1" applyFont="1" applyBorder="1" applyAlignment="1" applyProtection="1">
      <alignment vertical="top" wrapText="1"/>
      <protection/>
    </xf>
    <xf numFmtId="1" fontId="8" fillId="0" borderId="17" xfId="63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3" applyNumberFormat="1" applyFont="1" applyBorder="1" applyAlignment="1" applyProtection="1">
      <alignment vertical="top" wrapText="1"/>
      <protection/>
    </xf>
    <xf numFmtId="1" fontId="10" fillId="0" borderId="22" xfId="63" applyNumberFormat="1" applyFont="1" applyBorder="1" applyAlignment="1" applyProtection="1">
      <alignment vertical="top" wrapText="1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1" fontId="10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2" fillId="0" borderId="13" xfId="66" applyFont="1" applyBorder="1" applyAlignment="1">
      <alignment horizontal="centerContinuous" vertical="center" wrapText="1"/>
      <protection/>
    </xf>
    <xf numFmtId="0" fontId="12" fillId="0" borderId="15" xfId="66" applyFont="1" applyBorder="1" applyAlignment="1">
      <alignment horizontal="centerContinuous" vertical="center" wrapText="1"/>
      <protection/>
    </xf>
    <xf numFmtId="0" fontId="12" fillId="0" borderId="11" xfId="66" applyFont="1" applyBorder="1" applyAlignment="1">
      <alignment horizontal="centerContinuous" vertical="center" wrapText="1"/>
      <protection/>
    </xf>
    <xf numFmtId="0" fontId="12" fillId="33" borderId="13" xfId="66" applyFont="1" applyFill="1" applyBorder="1" applyAlignment="1">
      <alignment horizontal="centerContinuous" vertical="center" wrapText="1"/>
      <protection/>
    </xf>
    <xf numFmtId="0" fontId="12" fillId="33" borderId="11" xfId="66" applyFont="1" applyFill="1" applyBorder="1" applyAlignment="1">
      <alignment horizontal="centerContinuous" vertical="center" wrapText="1"/>
      <protection/>
    </xf>
    <xf numFmtId="1" fontId="13" fillId="33" borderId="12" xfId="66" applyNumberFormat="1" applyFont="1" applyFill="1" applyBorder="1" applyAlignment="1" applyProtection="1">
      <alignment vertical="center"/>
      <protection locked="0"/>
    </xf>
    <xf numFmtId="1" fontId="13" fillId="33" borderId="14" xfId="66" applyNumberFormat="1" applyFont="1" applyFill="1" applyBorder="1" applyAlignment="1" applyProtection="1">
      <alignment vertical="center"/>
      <protection locked="0"/>
    </xf>
    <xf numFmtId="1" fontId="13" fillId="33" borderId="16" xfId="66" applyNumberFormat="1" applyFont="1" applyFill="1" applyBorder="1" applyAlignment="1" applyProtection="1">
      <alignment vertical="center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0" fontId="12" fillId="0" borderId="13" xfId="66" applyFont="1" applyBorder="1" applyAlignment="1">
      <alignment horizontal="left" vertical="center" wrapText="1"/>
      <protection/>
    </xf>
    <xf numFmtId="1" fontId="15" fillId="34" borderId="10" xfId="61" applyNumberFormat="1" applyFont="1" applyFill="1" applyBorder="1" applyAlignment="1" applyProtection="1">
      <alignment vertical="center" wrapText="1"/>
      <protection locked="0"/>
    </xf>
    <xf numFmtId="1" fontId="13" fillId="0" borderId="10" xfId="61" applyNumberFormat="1" applyFont="1" applyBorder="1" applyAlignment="1" applyProtection="1">
      <alignment vertical="center" wrapText="1"/>
      <protection/>
    </xf>
    <xf numFmtId="1" fontId="13" fillId="34" borderId="10" xfId="61" applyNumberFormat="1" applyFont="1" applyFill="1" applyBorder="1" applyAlignment="1" applyProtection="1">
      <alignment vertical="center" wrapText="1"/>
      <protection locked="0"/>
    </xf>
    <xf numFmtId="0" fontId="15" fillId="0" borderId="13" xfId="61" applyFont="1" applyBorder="1" applyAlignment="1" applyProtection="1">
      <alignment vertical="center" wrapText="1"/>
      <protection/>
    </xf>
    <xf numFmtId="1" fontId="13" fillId="33" borderId="14" xfId="61" applyNumberFormat="1" applyFont="1" applyFill="1" applyBorder="1" applyAlignment="1" applyProtection="1">
      <alignment vertical="center" wrapText="1"/>
      <protection/>
    </xf>
    <xf numFmtId="0" fontId="13" fillId="0" borderId="11" xfId="61" applyFont="1" applyBorder="1" applyAlignment="1" applyProtection="1">
      <alignment vertical="center" wrapText="1"/>
      <protection/>
    </xf>
    <xf numFmtId="0" fontId="13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vertical="center" wrapText="1"/>
      <protection/>
    </xf>
    <xf numFmtId="0" fontId="21" fillId="0" borderId="0" xfId="62" applyFont="1" applyAlignment="1">
      <alignment/>
      <protection/>
    </xf>
    <xf numFmtId="1" fontId="13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12" xfId="66" applyNumberFormat="1" applyFont="1" applyFill="1" applyBorder="1" applyAlignment="1" applyProtection="1">
      <alignment vertical="center"/>
      <protection locked="0"/>
    </xf>
    <xf numFmtId="3" fontId="13" fillId="0" borderId="0" xfId="66" applyNumberFormat="1" applyFont="1" applyBorder="1" applyProtection="1">
      <alignment/>
      <protection/>
    </xf>
    <xf numFmtId="0" fontId="12" fillId="0" borderId="12" xfId="66" applyFont="1" applyBorder="1" applyAlignment="1">
      <alignment horizontal="centerContinuous" vertical="center" wrapText="1"/>
      <protection/>
    </xf>
    <xf numFmtId="0" fontId="12" fillId="0" borderId="18" xfId="66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6" applyFont="1" applyBorder="1" applyAlignment="1">
      <alignment horizontal="center" vertical="center" wrapText="1"/>
      <protection/>
    </xf>
    <xf numFmtId="0" fontId="12" fillId="0" borderId="11" xfId="66" applyFont="1" applyFill="1" applyBorder="1" applyAlignment="1">
      <alignment horizontal="center" vertical="center" wrapText="1"/>
      <protection/>
    </xf>
    <xf numFmtId="0" fontId="12" fillId="0" borderId="23" xfId="66" applyFont="1" applyBorder="1" applyAlignment="1">
      <alignment horizontal="centerContinuous" vertical="center" wrapText="1"/>
      <protection/>
    </xf>
    <xf numFmtId="0" fontId="12" fillId="33" borderId="15" xfId="66" applyFont="1" applyFill="1" applyBorder="1" applyAlignment="1">
      <alignment horizontal="center" vertical="center" wrapText="1"/>
      <protection/>
    </xf>
    <xf numFmtId="0" fontId="12" fillId="0" borderId="18" xfId="66" applyFont="1" applyBorder="1" applyAlignment="1">
      <alignment horizontal="centerContinuous" vertical="center" wrapText="1"/>
      <protection/>
    </xf>
    <xf numFmtId="0" fontId="12" fillId="0" borderId="19" xfId="66" applyFont="1" applyBorder="1" applyAlignment="1">
      <alignment horizontal="center" vertical="center" wrapText="1"/>
      <protection/>
    </xf>
    <xf numFmtId="0" fontId="12" fillId="0" borderId="24" xfId="66" applyFont="1" applyBorder="1" applyAlignment="1">
      <alignment horizontal="centerContinuous" vertical="center" wrapText="1"/>
      <protection/>
    </xf>
    <xf numFmtId="0" fontId="12" fillId="0" borderId="25" xfId="66" applyFont="1" applyBorder="1" applyAlignment="1">
      <alignment horizontal="centerContinuous" vertical="center" wrapText="1"/>
      <protection/>
    </xf>
    <xf numFmtId="49" fontId="12" fillId="0" borderId="18" xfId="66" applyNumberFormat="1" applyFont="1" applyBorder="1" applyAlignment="1">
      <alignment horizontal="centerContinuous" vertical="center" wrapText="1"/>
      <protection/>
    </xf>
    <xf numFmtId="49" fontId="12" fillId="0" borderId="19" xfId="66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10" fillId="0" borderId="0" xfId="63" applyFont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8" fillId="0" borderId="0" xfId="64" applyFont="1" applyAlignment="1" applyProtection="1">
      <alignment wrapText="1"/>
      <protection locked="0"/>
    </xf>
    <xf numFmtId="0" fontId="8" fillId="0" borderId="26" xfId="63" applyFont="1" applyBorder="1" applyAlignment="1" applyProtection="1">
      <alignment horizontal="center" vertical="center"/>
      <protection/>
    </xf>
    <xf numFmtId="0" fontId="8" fillId="0" borderId="27" xfId="63" applyFont="1" applyBorder="1" applyAlignment="1" applyProtection="1">
      <alignment horizontal="center" vertical="top" wrapText="1"/>
      <protection/>
    </xf>
    <xf numFmtId="14" fontId="8" fillId="0" borderId="27" xfId="63" applyNumberFormat="1" applyFont="1" applyBorder="1" applyAlignment="1" applyProtection="1">
      <alignment horizontal="center" vertical="top" wrapText="1"/>
      <protection/>
    </xf>
    <xf numFmtId="49" fontId="8" fillId="0" borderId="27" xfId="63" applyNumberFormat="1" applyFont="1" applyBorder="1" applyAlignment="1" applyProtection="1">
      <alignment horizontal="center" vertical="center" wrapText="1"/>
      <protection/>
    </xf>
    <xf numFmtId="14" fontId="8" fillId="0" borderId="28" xfId="63" applyNumberFormat="1" applyFont="1" applyBorder="1" applyAlignment="1" applyProtection="1">
      <alignment horizontal="center" vertical="top" wrapText="1"/>
      <protection/>
    </xf>
    <xf numFmtId="0" fontId="8" fillId="0" borderId="29" xfId="63" applyFont="1" applyBorder="1" applyAlignment="1" applyProtection="1">
      <alignment horizontal="center" vertical="center" wrapText="1"/>
      <protection/>
    </xf>
    <xf numFmtId="0" fontId="8" fillId="0" borderId="10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center" vertical="center" wrapText="1"/>
      <protection/>
    </xf>
    <xf numFmtId="0" fontId="8" fillId="0" borderId="17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right" vertical="top" wrapText="1"/>
      <protection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2" xfId="63" applyFont="1" applyBorder="1" applyAlignment="1" applyProtection="1">
      <alignment vertical="top" wrapText="1"/>
      <protection/>
    </xf>
    <xf numFmtId="49" fontId="8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3" applyFont="1" applyFill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right" vertical="top" wrapText="1"/>
      <protection/>
    </xf>
    <xf numFmtId="0" fontId="26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26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9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26" fillId="37" borderId="10" xfId="63" applyNumberFormat="1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vertical="top" wrapText="1"/>
      <protection/>
    </xf>
    <xf numFmtId="1" fontId="26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8" fillId="0" borderId="18" xfId="63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3" applyNumberFormat="1" applyFont="1" applyFill="1" applyBorder="1" applyAlignment="1" applyProtection="1">
      <alignment vertical="top"/>
      <protection/>
    </xf>
    <xf numFmtId="0" fontId="26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8" fillId="0" borderId="10" xfId="63" applyNumberFormat="1" applyFont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10" fillId="0" borderId="30" xfId="63" applyNumberFormat="1" applyFont="1" applyBorder="1" applyAlignment="1" applyProtection="1">
      <alignment vertical="top" wrapText="1"/>
      <protection/>
    </xf>
    <xf numFmtId="1" fontId="10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10" fillId="0" borderId="32" xfId="63" applyNumberFormat="1" applyFont="1" applyBorder="1" applyAlignment="1" applyProtection="1">
      <alignment vertical="top" wrapText="1"/>
      <protection/>
    </xf>
    <xf numFmtId="1" fontId="10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3" fillId="0" borderId="35" xfId="65" applyFont="1" applyBorder="1" applyAlignment="1" applyProtection="1">
      <alignment horizontal="centerContinuous"/>
      <protection locked="0"/>
    </xf>
    <xf numFmtId="0" fontId="13" fillId="0" borderId="0" xfId="65" applyFont="1" applyAlignment="1" applyProtection="1">
      <alignment horizontal="centerContinuous" wrapText="1"/>
      <protection locked="0"/>
    </xf>
    <xf numFmtId="0" fontId="11" fillId="0" borderId="0" xfId="65" applyFont="1" applyAlignment="1" applyProtection="1">
      <alignment horizontal="centerContinuous" wrapText="1"/>
      <protection locked="0"/>
    </xf>
    <xf numFmtId="0" fontId="11" fillId="0" borderId="0" xfId="65" applyFont="1" applyProtection="1">
      <alignment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14" fillId="0" borderId="0" xfId="65" applyFont="1" applyAlignment="1" applyProtection="1">
      <alignment horizontal="right"/>
      <protection locked="0"/>
    </xf>
    <xf numFmtId="0" fontId="12" fillId="0" borderId="10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2" xfId="65" applyFont="1" applyBorder="1" applyAlignment="1" applyProtection="1">
      <alignment horizontal="center" vertical="center" wrapText="1"/>
      <protection/>
    </xf>
    <xf numFmtId="0" fontId="12" fillId="0" borderId="11" xfId="65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3" fillId="0" borderId="10" xfId="65" applyFont="1" applyFill="1" applyBorder="1" applyProtection="1">
      <alignment/>
      <protection/>
    </xf>
    <xf numFmtId="0" fontId="13" fillId="0" borderId="10" xfId="65" applyFont="1" applyBorder="1" applyAlignment="1" applyProtection="1">
      <alignment vertical="center" wrapText="1"/>
      <protection/>
    </xf>
    <xf numFmtId="3" fontId="13" fillId="0" borderId="10" xfId="65" applyNumberFormat="1" applyFont="1" applyBorder="1" applyAlignment="1" applyProtection="1">
      <alignment horizontal="center" vertical="center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0" fontId="16" fillId="0" borderId="10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3" fontId="15" fillId="0" borderId="10" xfId="65" applyNumberFormat="1" applyFont="1" applyBorder="1" applyAlignment="1" applyProtection="1">
      <alignment horizontal="center" vertical="center"/>
      <protection/>
    </xf>
    <xf numFmtId="0" fontId="13" fillId="0" borderId="10" xfId="65" applyFont="1" applyBorder="1" applyAlignment="1" applyProtection="1">
      <alignment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0" fontId="13" fillId="0" borderId="16" xfId="65" applyFont="1" applyBorder="1" applyAlignment="1" applyProtection="1">
      <alignment horizontal="center" vertical="center" wrapText="1"/>
      <protection/>
    </xf>
    <xf numFmtId="0" fontId="15" fillId="0" borderId="16" xfId="65" applyFont="1" applyBorder="1" applyAlignment="1" applyProtection="1">
      <alignment horizontal="center" vertical="center" wrapText="1"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5" fillId="0" borderId="16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3" fillId="0" borderId="29" xfId="65" applyFont="1" applyBorder="1" applyAlignment="1" applyProtection="1">
      <alignment vertical="center" wrapText="1"/>
      <protection/>
    </xf>
    <xf numFmtId="49" fontId="13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0" fontId="13" fillId="0" borderId="14" xfId="65" applyFont="1" applyBorder="1" applyAlignment="1" applyProtection="1">
      <alignment vertical="center" wrapText="1"/>
      <protection/>
    </xf>
    <xf numFmtId="0" fontId="12" fillId="0" borderId="12" xfId="65" applyFont="1" applyBorder="1" applyAlignment="1" applyProtection="1">
      <alignment vertical="center" wrapText="1"/>
      <protection/>
    </xf>
    <xf numFmtId="0" fontId="18" fillId="0" borderId="10" xfId="65" applyFont="1" applyBorder="1" applyAlignment="1" applyProtection="1">
      <alignment vertical="center" wrapText="1"/>
      <protection/>
    </xf>
    <xf numFmtId="0" fontId="13" fillId="0" borderId="0" xfId="65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5" applyNumberFormat="1" applyFont="1" applyBorder="1" applyAlignment="1" applyProtection="1">
      <alignment vertical="center"/>
      <protection/>
    </xf>
    <xf numFmtId="1" fontId="11" fillId="0" borderId="10" xfId="65" applyNumberFormat="1" applyFont="1" applyBorder="1" applyProtection="1">
      <alignment/>
      <protection/>
    </xf>
    <xf numFmtId="1" fontId="10" fillId="38" borderId="17" xfId="63" applyNumberFormat="1" applyFont="1" applyFill="1" applyBorder="1" applyAlignment="1" applyProtection="1">
      <alignment vertical="top" wrapText="1"/>
      <protection locked="0"/>
    </xf>
    <xf numFmtId="1" fontId="10" fillId="38" borderId="12" xfId="63" applyNumberFormat="1" applyFont="1" applyFill="1" applyBorder="1" applyAlignment="1" applyProtection="1">
      <alignment vertical="top" wrapText="1"/>
      <protection locked="0"/>
    </xf>
    <xf numFmtId="0" fontId="13" fillId="0" borderId="0" xfId="64" applyFont="1" applyAlignment="1" applyProtection="1">
      <alignment wrapText="1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2" fillId="0" borderId="0" xfId="64" applyFont="1" applyBorder="1" applyAlignment="1" applyProtection="1">
      <alignment horizontal="centerContinuous" vertical="center" wrapText="1"/>
      <protection locked="0"/>
    </xf>
    <xf numFmtId="0" fontId="12" fillId="0" borderId="0" xfId="64" applyFont="1" applyFill="1" applyBorder="1" applyAlignment="1" applyProtection="1">
      <alignment horizontal="centerContinuous" vertical="center" wrapText="1"/>
      <protection locked="0"/>
    </xf>
    <xf numFmtId="0" fontId="7" fillId="0" borderId="0" xfId="63" applyFont="1" applyFill="1" applyAlignment="1" applyProtection="1">
      <alignment vertical="top"/>
      <protection locked="0"/>
    </xf>
    <xf numFmtId="0" fontId="7" fillId="0" borderId="0" xfId="63" applyFont="1" applyFill="1" applyAlignment="1" applyProtection="1">
      <alignment vertical="top" wrapText="1"/>
      <protection locked="0"/>
    </xf>
    <xf numFmtId="0" fontId="12" fillId="0" borderId="0" xfId="64" applyFont="1" applyFill="1" applyBorder="1" applyAlignment="1" applyProtection="1">
      <alignment horizontal="right" vertical="center" wrapText="1"/>
      <protection locked="0"/>
    </xf>
    <xf numFmtId="1" fontId="13" fillId="0" borderId="0" xfId="64" applyNumberFormat="1" applyFont="1" applyBorder="1" applyAlignment="1" applyProtection="1">
      <alignment wrapText="1"/>
      <protection/>
    </xf>
    <xf numFmtId="0" fontId="13" fillId="0" borderId="0" xfId="64" applyFont="1" applyAlignment="1" applyProtection="1">
      <alignment horizontal="centerContinuous" wrapText="1"/>
      <protection/>
    </xf>
    <xf numFmtId="0" fontId="13" fillId="0" borderId="0" xfId="64" applyFont="1" applyAlignment="1" applyProtection="1">
      <alignment horizontal="center" wrapText="1"/>
      <protection/>
    </xf>
    <xf numFmtId="0" fontId="12" fillId="0" borderId="0" xfId="64" applyFont="1" applyAlignment="1" applyProtection="1">
      <alignment wrapText="1"/>
      <protection/>
    </xf>
    <xf numFmtId="0" fontId="12" fillId="0" borderId="10" xfId="64" applyFont="1" applyBorder="1" applyAlignment="1" applyProtection="1">
      <alignment horizontal="center" vertical="center" wrapText="1"/>
      <protection/>
    </xf>
    <xf numFmtId="14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3" fillId="0" borderId="0" xfId="64" applyFont="1" applyBorder="1" applyAlignment="1" applyProtection="1">
      <alignment horizontal="center" wrapText="1"/>
      <protection/>
    </xf>
    <xf numFmtId="49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3" fillId="0" borderId="10" xfId="64" applyNumberFormat="1" applyFont="1" applyFill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horizontal="right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1" fontId="13" fillId="0" borderId="10" xfId="64" applyNumberFormat="1" applyFont="1" applyFill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49" fontId="13" fillId="0" borderId="0" xfId="64" applyNumberFormat="1" applyFont="1" applyBorder="1" applyAlignment="1" applyProtection="1">
      <alignment wrapText="1"/>
      <protection/>
    </xf>
    <xf numFmtId="1" fontId="13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Fill="1" applyAlignment="1" applyProtection="1">
      <alignment wrapText="1"/>
      <protection/>
    </xf>
    <xf numFmtId="0" fontId="12" fillId="0" borderId="0" xfId="64" applyFont="1" applyAlignment="1" applyProtection="1">
      <alignment horizontal="center"/>
      <protection/>
    </xf>
    <xf numFmtId="1" fontId="13" fillId="0" borderId="10" xfId="66" applyNumberFormat="1" applyFont="1" applyFill="1" applyBorder="1" applyAlignment="1" applyProtection="1">
      <alignment vertical="center"/>
      <protection/>
    </xf>
    <xf numFmtId="1" fontId="13" fillId="0" borderId="12" xfId="66" applyNumberFormat="1" applyFont="1" applyFill="1" applyBorder="1" applyAlignment="1" applyProtection="1">
      <alignment vertical="center"/>
      <protection/>
    </xf>
    <xf numFmtId="0" fontId="12" fillId="0" borderId="0" xfId="66" applyFont="1" applyBorder="1" applyAlignment="1" applyProtection="1">
      <alignment vertical="center" wrapText="1"/>
      <protection locked="0"/>
    </xf>
    <xf numFmtId="49" fontId="12" fillId="0" borderId="0" xfId="66" applyNumberFormat="1" applyFont="1" applyBorder="1" applyAlignment="1" applyProtection="1">
      <alignment horizontal="center" vertical="center" wrapText="1"/>
      <protection locked="0"/>
    </xf>
    <xf numFmtId="0" fontId="13" fillId="0" borderId="0" xfId="66" applyFont="1" applyBorder="1" applyProtection="1">
      <alignment/>
      <protection locked="0"/>
    </xf>
    <xf numFmtId="3" fontId="13" fillId="0" borderId="0" xfId="66" applyNumberFormat="1" applyFont="1" applyBorder="1" applyProtection="1">
      <alignment/>
      <protection locked="0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Border="1" applyProtection="1">
      <alignment/>
      <protection locked="0"/>
    </xf>
    <xf numFmtId="0" fontId="13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centerContinuous"/>
      <protection locked="0"/>
    </xf>
    <xf numFmtId="0" fontId="13" fillId="0" borderId="0" xfId="61" applyFont="1" applyProtection="1">
      <alignment/>
      <protection locked="0"/>
    </xf>
    <xf numFmtId="0" fontId="21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3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justify"/>
      <protection locked="0"/>
    </xf>
    <xf numFmtId="0" fontId="12" fillId="0" borderId="0" xfId="61" applyFont="1" applyAlignment="1" applyProtection="1">
      <alignment horizontal="center"/>
      <protection locked="0"/>
    </xf>
    <xf numFmtId="0" fontId="12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Alignment="1" applyProtection="1">
      <alignment vertical="center" wrapText="1"/>
      <protection locked="0"/>
    </xf>
    <xf numFmtId="0" fontId="12" fillId="0" borderId="0" xfId="61" applyFont="1" applyProtection="1">
      <alignment/>
      <protection locked="0"/>
    </xf>
    <xf numFmtId="0" fontId="13" fillId="0" borderId="0" xfId="61" applyFont="1" applyAlignment="1" applyProtection="1">
      <alignment/>
      <protection locked="0"/>
    </xf>
    <xf numFmtId="0" fontId="12" fillId="0" borderId="0" xfId="61" applyFont="1" applyBorder="1" applyAlignment="1" applyProtection="1">
      <alignment horizontal="centerContinuous"/>
      <protection locked="0"/>
    </xf>
    <xf numFmtId="0" fontId="21" fillId="0" borderId="0" xfId="62" applyFont="1" applyAlignment="1" applyProtection="1">
      <alignment/>
      <protection locked="0"/>
    </xf>
    <xf numFmtId="0" fontId="12" fillId="0" borderId="10" xfId="61" applyFont="1" applyBorder="1" applyAlignment="1" applyProtection="1">
      <alignment horizontal="centerContinuous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Continuous"/>
      <protection/>
    </xf>
    <xf numFmtId="0" fontId="12" fillId="0" borderId="10" xfId="61" applyFont="1" applyBorder="1" applyAlignment="1" applyProtection="1">
      <alignment horizontal="center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vertical="justify" wrapText="1"/>
      <protection/>
    </xf>
    <xf numFmtId="49" fontId="12" fillId="33" borderId="10" xfId="61" applyNumberFormat="1" applyFont="1" applyFill="1" applyBorder="1" applyAlignment="1" applyProtection="1">
      <alignment vertical="justify" wrapText="1"/>
      <protection/>
    </xf>
    <xf numFmtId="0" fontId="13" fillId="33" borderId="10" xfId="61" applyFont="1" applyFill="1" applyBorder="1" applyAlignment="1" applyProtection="1">
      <alignment horizontal="left" vertical="center" wrapText="1"/>
      <protection/>
    </xf>
    <xf numFmtId="0" fontId="13" fillId="0" borderId="10" xfId="61" applyFont="1" applyBorder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Protection="1">
      <alignment/>
      <protection/>
    </xf>
    <xf numFmtId="0" fontId="12" fillId="0" borderId="10" xfId="61" applyFont="1" applyBorder="1" applyAlignment="1" applyProtection="1">
      <alignment horizontal="left"/>
      <protection/>
    </xf>
    <xf numFmtId="0" fontId="12" fillId="0" borderId="10" xfId="61" applyFont="1" applyBorder="1" applyAlignment="1" applyProtection="1">
      <alignment vertical="top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horizontal="left" vertical="center" wrapText="1"/>
      <protection/>
    </xf>
    <xf numFmtId="49" fontId="15" fillId="0" borderId="13" xfId="61" applyNumberFormat="1" applyFont="1" applyBorder="1" applyAlignment="1" applyProtection="1">
      <alignment horizontal="center" vertical="center" wrapText="1"/>
      <protection/>
    </xf>
    <xf numFmtId="0" fontId="12" fillId="0" borderId="12" xfId="61" applyFont="1" applyBorder="1" applyAlignment="1" applyProtection="1">
      <alignment vertical="justify" wrapText="1"/>
      <protection/>
    </xf>
    <xf numFmtId="49" fontId="13" fillId="33" borderId="12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justify"/>
      <protection/>
    </xf>
    <xf numFmtId="49" fontId="13" fillId="0" borderId="11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vertical="justify"/>
      <protection/>
    </xf>
    <xf numFmtId="1" fontId="13" fillId="33" borderId="16" xfId="61" applyNumberFormat="1" applyFont="1" applyFill="1" applyBorder="1" applyAlignment="1" applyProtection="1">
      <alignment horizontal="center" vertical="center" wrapText="1"/>
      <protection/>
    </xf>
    <xf numFmtId="1" fontId="13" fillId="0" borderId="0" xfId="61" applyNumberFormat="1" applyFont="1" applyAlignment="1" applyProtection="1">
      <alignment vertical="center" wrapText="1"/>
      <protection locked="0"/>
    </xf>
    <xf numFmtId="1" fontId="13" fillId="0" borderId="0" xfId="61" applyNumberFormat="1" applyFont="1" applyAlignment="1" applyProtection="1">
      <alignment horizontal="left" vertical="center" wrapText="1"/>
      <protection locked="0"/>
    </xf>
    <xf numFmtId="0" fontId="13" fillId="0" borderId="0" xfId="58" applyFont="1" applyAlignment="1" applyProtection="1">
      <alignment horizontal="left" vertical="center" wrapText="1"/>
      <protection locked="0"/>
    </xf>
    <xf numFmtId="49" fontId="13" fillId="0" borderId="0" xfId="58" applyNumberFormat="1" applyFont="1" applyAlignment="1" applyProtection="1">
      <alignment horizontal="left" vertical="center" wrapText="1"/>
      <protection locked="0"/>
    </xf>
    <xf numFmtId="0" fontId="13" fillId="0" borderId="0" xfId="58" applyFont="1" applyProtection="1">
      <alignment/>
      <protection locked="0"/>
    </xf>
    <xf numFmtId="49" fontId="13" fillId="0" borderId="0" xfId="62" applyNumberFormat="1" applyFont="1" applyProtection="1">
      <alignment/>
      <protection locked="0"/>
    </xf>
    <xf numFmtId="0" fontId="12" fillId="0" borderId="12" xfId="58" applyFont="1" applyBorder="1" applyAlignment="1" applyProtection="1">
      <alignment horizontal="centerContinuous" vertical="center" wrapText="1"/>
      <protection/>
    </xf>
    <xf numFmtId="49" fontId="12" fillId="0" borderId="13" xfId="58" applyNumberFormat="1" applyFont="1" applyBorder="1" applyAlignment="1" applyProtection="1">
      <alignment horizontal="center" vertical="center" wrapText="1"/>
      <protection/>
    </xf>
    <xf numFmtId="1" fontId="12" fillId="0" borderId="16" xfId="58" applyNumberFormat="1" applyFont="1" applyBorder="1" applyAlignment="1" applyProtection="1">
      <alignment horizontal="centerContinuous" vertical="center" wrapText="1"/>
      <protection/>
    </xf>
    <xf numFmtId="49" fontId="12" fillId="0" borderId="11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49" fontId="12" fillId="0" borderId="1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0" fontId="12" fillId="0" borderId="16" xfId="58" applyFont="1" applyBorder="1" applyAlignment="1" applyProtection="1">
      <alignment horizontal="centerContinuous" vertical="center" wrapText="1"/>
      <protection/>
    </xf>
    <xf numFmtId="0" fontId="13" fillId="0" borderId="10" xfId="58" applyFont="1" applyBorder="1" applyAlignment="1" applyProtection="1">
      <alignment horizontal="right"/>
      <protection/>
    </xf>
    <xf numFmtId="0" fontId="13" fillId="0" borderId="10" xfId="58" applyFont="1" applyBorder="1" applyAlignment="1" applyProtection="1">
      <alignment vertical="center" wrapText="1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 quotePrefix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0" fontId="12" fillId="0" borderId="0" xfId="58" applyFont="1" applyBorder="1" applyAlignment="1" applyProtection="1">
      <alignment horizontal="center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Alignment="1" applyProtection="1">
      <alignment horizontal="center" vertical="center"/>
      <protection locked="0"/>
    </xf>
    <xf numFmtId="49" fontId="12" fillId="0" borderId="0" xfId="58" applyNumberFormat="1" applyFont="1" applyAlignment="1" applyProtection="1">
      <alignment horizontal="center" vertical="center"/>
      <protection locked="0"/>
    </xf>
    <xf numFmtId="1" fontId="12" fillId="0" borderId="0" xfId="58" applyNumberFormat="1" applyFont="1" applyAlignment="1" applyProtection="1">
      <alignment horizontal="center" vertical="center"/>
      <protection locked="0"/>
    </xf>
    <xf numFmtId="1" fontId="21" fillId="0" borderId="0" xfId="62" applyNumberFormat="1" applyFont="1" applyProtection="1">
      <alignment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1" fontId="13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0" fontId="13" fillId="0" borderId="0" xfId="59" applyFont="1" applyAlignment="1" applyProtection="1">
      <alignment vertical="center" wrapText="1"/>
      <protection locked="0"/>
    </xf>
    <xf numFmtId="49" fontId="13" fillId="0" borderId="0" xfId="59" applyNumberFormat="1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centerContinuous" vertical="center" wrapText="1"/>
      <protection locked="0"/>
    </xf>
    <xf numFmtId="0" fontId="12" fillId="0" borderId="0" xfId="59" applyFont="1" applyAlignment="1" applyProtection="1">
      <alignment horizontal="center" vertical="center" wrapText="1"/>
      <protection locked="0"/>
    </xf>
    <xf numFmtId="49" fontId="21" fillId="0" borderId="0" xfId="62" applyNumberFormat="1" applyFont="1" applyProtection="1">
      <alignment/>
      <protection locked="0"/>
    </xf>
    <xf numFmtId="0" fontId="12" fillId="0" borderId="0" xfId="59" applyFont="1" applyProtection="1">
      <alignment/>
      <protection locked="0"/>
    </xf>
    <xf numFmtId="0" fontId="12" fillId="0" borderId="0" xfId="61" applyFont="1" applyBorder="1" applyAlignment="1" applyProtection="1">
      <alignment vertical="justify"/>
      <protection locked="0"/>
    </xf>
    <xf numFmtId="49" fontId="12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0" xfId="59" applyNumberFormat="1" applyFont="1" applyAlignment="1" applyProtection="1">
      <alignment vertical="center" wrapText="1"/>
      <protection locked="0"/>
    </xf>
    <xf numFmtId="0" fontId="20" fillId="0" borderId="0" xfId="62" applyFont="1" applyProtection="1">
      <alignment/>
      <protection/>
    </xf>
    <xf numFmtId="0" fontId="12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12" fillId="0" borderId="0" xfId="65" applyFont="1" applyBorder="1" applyAlignment="1" applyProtection="1">
      <alignment horizontal="right" vertical="center" wrapText="1"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1" fontId="11" fillId="0" borderId="0" xfId="65" applyNumberFormat="1" applyFont="1" applyProtection="1">
      <alignment/>
      <protection locked="0"/>
    </xf>
    <xf numFmtId="0" fontId="19" fillId="0" borderId="0" xfId="65" applyFont="1" applyBorder="1" applyAlignment="1" applyProtection="1">
      <alignment vertical="center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2" fillId="35" borderId="10" xfId="65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10" fillId="0" borderId="0" xfId="63" applyNumberFormat="1" applyFont="1" applyBorder="1" applyAlignment="1" applyProtection="1">
      <alignment vertical="top" wrapText="1"/>
      <protection locked="0"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horizontal="right"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0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25" fillId="37" borderId="10" xfId="63" applyFont="1" applyFill="1" applyBorder="1" applyAlignment="1" applyProtection="1">
      <alignment horizontal="left" vertical="top" wrapText="1"/>
      <protection/>
    </xf>
    <xf numFmtId="1" fontId="25" fillId="37" borderId="10" xfId="63" applyNumberFormat="1" applyFont="1" applyFill="1" applyBorder="1" applyAlignment="1" applyProtection="1">
      <alignment vertical="top" wrapText="1"/>
      <protection/>
    </xf>
    <xf numFmtId="0" fontId="25" fillId="37" borderId="37" xfId="63" applyFont="1" applyFill="1" applyBorder="1" applyAlignment="1" applyProtection="1">
      <alignment horizontal="left" vertical="top" wrapText="1"/>
      <protection/>
    </xf>
    <xf numFmtId="0" fontId="25" fillId="37" borderId="29" xfId="63" applyFont="1" applyFill="1" applyBorder="1" applyAlignment="1" applyProtection="1">
      <alignment vertical="top" wrapText="1"/>
      <protection/>
    </xf>
    <xf numFmtId="0" fontId="25" fillId="37" borderId="38" xfId="63" applyFont="1" applyFill="1" applyBorder="1" applyAlignment="1" applyProtection="1">
      <alignment vertical="top" wrapText="1"/>
      <protection/>
    </xf>
    <xf numFmtId="49" fontId="25" fillId="37" borderId="36" xfId="63" applyNumberFormat="1" applyFont="1" applyFill="1" applyBorder="1" applyAlignment="1" applyProtection="1">
      <alignment vertical="center" wrapText="1"/>
      <protection/>
    </xf>
    <xf numFmtId="0" fontId="25" fillId="37" borderId="10" xfId="63" applyFont="1" applyFill="1" applyBorder="1" applyAlignment="1" applyProtection="1">
      <alignment vertical="top" wrapText="1"/>
      <protection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2" fillId="0" borderId="0" xfId="66" applyFont="1" applyBorder="1" applyAlignment="1" applyProtection="1">
      <alignment horizontal="left" wrapText="1"/>
      <protection locked="0"/>
    </xf>
    <xf numFmtId="0" fontId="13" fillId="0" borderId="10" xfId="61" applyFont="1" applyBorder="1" applyAlignment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/>
      <protection/>
    </xf>
    <xf numFmtId="1" fontId="13" fillId="34" borderId="10" xfId="61" applyNumberFormat="1" applyFont="1" applyFill="1" applyBorder="1" applyAlignment="1" applyProtection="1">
      <alignment vertical="center"/>
      <protection locked="0"/>
    </xf>
    <xf numFmtId="1" fontId="13" fillId="34" borderId="10" xfId="61" applyNumberFormat="1" applyFont="1" applyFill="1" applyBorder="1" applyAlignment="1" applyProtection="1">
      <alignment horizontal="center" vertical="center"/>
      <protection locked="0"/>
    </xf>
    <xf numFmtId="0" fontId="21" fillId="0" borderId="0" xfId="62" applyFont="1" applyAlignment="1" applyProtection="1">
      <alignment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0" fontId="27" fillId="0" borderId="0" xfId="65" applyFont="1" applyAlignment="1" applyProtection="1">
      <alignment horizontal="left" wrapText="1"/>
      <protection locked="0"/>
    </xf>
    <xf numFmtId="3" fontId="12" fillId="0" borderId="16" xfId="65" applyNumberFormat="1" applyFont="1" applyFill="1" applyBorder="1" applyAlignment="1" applyProtection="1">
      <alignment vertical="center"/>
      <protection/>
    </xf>
    <xf numFmtId="0" fontId="13" fillId="0" borderId="32" xfId="63" applyFont="1" applyBorder="1" applyAlignment="1" applyProtection="1">
      <alignment horizontal="left" vertical="top" wrapText="1"/>
      <protection locked="0"/>
    </xf>
    <xf numFmtId="49" fontId="12" fillId="0" borderId="32" xfId="63" applyNumberFormat="1" applyFont="1" applyBorder="1" applyAlignment="1" applyProtection="1">
      <alignment horizontal="left" vertical="top" wrapText="1"/>
      <protection locked="0"/>
    </xf>
    <xf numFmtId="0" fontId="10" fillId="0" borderId="0" xfId="66" applyFont="1" applyAlignment="1" applyProtection="1">
      <alignment horizontal="left"/>
      <protection locked="0"/>
    </xf>
    <xf numFmtId="49" fontId="12" fillId="0" borderId="0" xfId="63" applyNumberFormat="1" applyFont="1" applyBorder="1" applyAlignment="1" applyProtection="1">
      <alignment horizontal="left" vertical="top" wrapText="1"/>
      <protection locked="0"/>
    </xf>
    <xf numFmtId="0" fontId="8" fillId="0" borderId="10" xfId="63" applyFont="1" applyBorder="1" applyAlignment="1" applyProtection="1">
      <alignment horizontal="left" vertical="top" wrapText="1"/>
      <protection locked="0"/>
    </xf>
    <xf numFmtId="0" fontId="8" fillId="0" borderId="10" xfId="63" applyFont="1" applyBorder="1" applyAlignment="1" applyProtection="1">
      <alignment horizontal="left" vertical="top"/>
      <protection locked="0"/>
    </xf>
    <xf numFmtId="0" fontId="13" fillId="0" borderId="0" xfId="61" applyFont="1" applyBorder="1" applyAlignment="1" applyProtection="1">
      <alignment horizontal="center" vertical="justify" wrapText="1"/>
      <protection locked="0"/>
    </xf>
    <xf numFmtId="49" fontId="12" fillId="0" borderId="0" xfId="61" applyNumberFormat="1" applyFont="1" applyAlignment="1" applyProtection="1">
      <alignment horizontal="center" vertical="justify"/>
      <protection locked="0"/>
    </xf>
    <xf numFmtId="49" fontId="12" fillId="0" borderId="0" xfId="61" applyNumberFormat="1" applyFont="1" applyBorder="1" applyAlignment="1" applyProtection="1">
      <alignment horizontal="center" vertical="justify"/>
      <protection locked="0"/>
    </xf>
    <xf numFmtId="0" fontId="10" fillId="0" borderId="0" xfId="61" applyFont="1" applyAlignment="1" applyProtection="1">
      <alignment horizontal="left"/>
      <protection locked="0"/>
    </xf>
    <xf numFmtId="0" fontId="21" fillId="0" borderId="0" xfId="62" applyFont="1" applyAlignment="1" applyProtection="1">
      <alignment horizontal="center"/>
      <protection/>
    </xf>
    <xf numFmtId="0" fontId="10" fillId="0" borderId="0" xfId="66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61" applyFont="1" applyAlignment="1" applyProtection="1">
      <alignment horizontal="left"/>
      <protection locked="0"/>
    </xf>
    <xf numFmtId="0" fontId="12" fillId="0" borderId="0" xfId="61" applyFont="1" applyBorder="1" applyAlignment="1" applyProtection="1">
      <alignment horizontal="left" vertical="justify" wrapText="1"/>
      <protection locked="0"/>
    </xf>
    <xf numFmtId="49" fontId="4" fillId="0" borderId="0" xfId="60" applyNumberFormat="1" applyFont="1" applyAlignment="1" applyProtection="1">
      <alignment horizontal="left" vertical="center" wrapText="1"/>
      <protection locked="0"/>
    </xf>
    <xf numFmtId="0" fontId="10" fillId="0" borderId="0" xfId="62" applyFont="1" applyAlignment="1" applyProtection="1">
      <alignment horizontal="right"/>
      <protection locked="0"/>
    </xf>
    <xf numFmtId="0" fontId="10" fillId="0" borderId="0" xfId="61" applyFont="1" applyAlignment="1" applyProtection="1">
      <alignment horizontal="right"/>
      <protection locked="0"/>
    </xf>
    <xf numFmtId="0" fontId="5" fillId="0" borderId="0" xfId="60" applyNumberFormat="1" applyFont="1" applyAlignment="1" applyProtection="1">
      <alignment horizontal="right" vertical="center" wrapText="1"/>
      <protection locked="0"/>
    </xf>
    <xf numFmtId="0" fontId="5" fillId="0" borderId="0" xfId="61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63" applyFont="1" applyBorder="1" applyAlignment="1" applyProtection="1">
      <alignment vertical="top"/>
      <protection locked="0"/>
    </xf>
    <xf numFmtId="14" fontId="8" fillId="0" borderId="10" xfId="63" applyNumberFormat="1" applyFont="1" applyBorder="1" applyAlignment="1" applyProtection="1">
      <alignment horizontal="left" vertical="top" wrapText="1"/>
      <protection locked="0"/>
    </xf>
    <xf numFmtId="1" fontId="13" fillId="35" borderId="10" xfId="61" applyNumberFormat="1" applyFont="1" applyFill="1" applyBorder="1" applyAlignment="1" applyProtection="1">
      <alignment vertical="center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27" fillId="0" borderId="0" xfId="65" applyFont="1" applyAlignment="1" applyProtection="1">
      <alignment horizontal="left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2" fillId="0" borderId="0" xfId="66" applyFont="1" applyAlignment="1">
      <alignment horizontal="center" wrapText="1"/>
      <protection/>
    </xf>
    <xf numFmtId="0" fontId="12" fillId="0" borderId="0" xfId="66" applyFont="1" applyBorder="1" applyAlignment="1" applyProtection="1">
      <alignment horizontal="left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6" applyFont="1" applyAlignment="1">
      <alignment horizontal="left" vertical="top" wrapText="1"/>
      <protection/>
    </xf>
    <xf numFmtId="0" fontId="5" fillId="0" borderId="0" xfId="61" applyFont="1" applyAlignment="1" applyProtection="1">
      <alignment horizontal="left"/>
      <protection locked="0"/>
    </xf>
    <xf numFmtId="0" fontId="12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right"/>
      <protection locked="0"/>
    </xf>
    <xf numFmtId="0" fontId="13" fillId="0" borderId="0" xfId="61" applyFont="1" applyBorder="1" applyAlignment="1" applyProtection="1">
      <alignment horizontal="left" vertical="justify" wrapText="1"/>
      <protection locked="0"/>
    </xf>
    <xf numFmtId="0" fontId="13" fillId="0" borderId="0" xfId="61" applyFont="1" applyBorder="1" applyAlignment="1" applyProtection="1">
      <alignment horizontal="right" vertical="justify" wrapText="1"/>
      <protection locked="0"/>
    </xf>
    <xf numFmtId="0" fontId="4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32" xfId="63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61" applyFont="1" applyBorder="1" applyAlignment="1" applyProtection="1">
      <alignment horizontal="center" vertical="center" wrapText="1"/>
      <protection/>
    </xf>
    <xf numFmtId="0" fontId="12" fillId="0" borderId="24" xfId="61" applyFont="1" applyBorder="1" applyAlignment="1" applyProtection="1">
      <alignment horizontal="center" vertical="center" wrapText="1"/>
      <protection/>
    </xf>
    <xf numFmtId="0" fontId="12" fillId="0" borderId="23" xfId="61" applyFont="1" applyBorder="1" applyAlignment="1" applyProtection="1">
      <alignment horizontal="center" vertical="center" wrapText="1"/>
      <protection/>
    </xf>
    <xf numFmtId="0" fontId="12" fillId="0" borderId="25" xfId="61" applyFont="1" applyBorder="1" applyAlignment="1" applyProtection="1">
      <alignment horizontal="center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49" fontId="12" fillId="0" borderId="11" xfId="61" applyNumberFormat="1" applyFont="1" applyBorder="1" applyAlignment="1" applyProtection="1">
      <alignment horizontal="center" vertical="center" wrapText="1"/>
      <protection/>
    </xf>
    <xf numFmtId="0" fontId="13" fillId="0" borderId="0" xfId="61" applyFont="1" applyAlignment="1" applyProtection="1">
      <alignment horizontal="center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2" fillId="0" borderId="11" xfId="61" applyFont="1" applyBorder="1" applyAlignment="1" applyProtection="1">
      <alignment horizontal="center" vertical="center" wrapText="1"/>
      <protection/>
    </xf>
    <xf numFmtId="0" fontId="12" fillId="0" borderId="0" xfId="58" applyFont="1" applyAlignment="1" applyProtection="1">
      <alignment horizontal="left" vertical="center" wrapText="1"/>
      <protection locked="0"/>
    </xf>
    <xf numFmtId="0" fontId="12" fillId="0" borderId="0" xfId="58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49" fontId="12" fillId="0" borderId="0" xfId="58" applyNumberFormat="1" applyFont="1" applyAlignment="1" applyProtection="1">
      <alignment horizontal="center" vertical="center" wrapText="1"/>
      <protection locked="0"/>
    </xf>
    <xf numFmtId="0" fontId="12" fillId="0" borderId="0" xfId="61" applyFont="1" applyAlignment="1" applyProtection="1">
      <alignment horizontal="left" vertical="justify" wrapText="1"/>
      <protection locked="0"/>
    </xf>
    <xf numFmtId="0" fontId="12" fillId="0" borderId="0" xfId="61" applyFont="1" applyAlignment="1" applyProtection="1">
      <alignment horizontal="left" vertical="justify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0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383</v>
      </c>
      <c r="B3" s="268"/>
      <c r="C3" s="268"/>
      <c r="D3" s="268"/>
      <c r="E3" s="575" t="s">
        <v>856</v>
      </c>
      <c r="F3" s="273" t="s">
        <v>2</v>
      </c>
      <c r="G3" s="226"/>
      <c r="H3" s="595">
        <v>130078447</v>
      </c>
    </row>
    <row r="4" spans="1:8" ht="28.5">
      <c r="A4" s="204" t="s">
        <v>3</v>
      </c>
      <c r="B4" s="583"/>
      <c r="C4" s="583"/>
      <c r="D4" s="584"/>
      <c r="E4" s="576" t="s">
        <v>857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 t="s">
        <v>869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506</v>
      </c>
      <c r="D11" s="205">
        <v>614</v>
      </c>
      <c r="E11" s="293" t="s">
        <v>22</v>
      </c>
      <c r="F11" s="298" t="s">
        <v>23</v>
      </c>
      <c r="G11" s="206">
        <v>3400</v>
      </c>
      <c r="H11" s="206">
        <v>3400</v>
      </c>
    </row>
    <row r="12" spans="1:8" ht="15">
      <c r="A12" s="291" t="s">
        <v>24</v>
      </c>
      <c r="B12" s="297" t="s">
        <v>25</v>
      </c>
      <c r="C12" s="205">
        <v>747</v>
      </c>
      <c r="D12" s="205">
        <v>757</v>
      </c>
      <c r="E12" s="293" t="s">
        <v>26</v>
      </c>
      <c r="F12" s="298" t="s">
        <v>27</v>
      </c>
      <c r="G12" s="207"/>
      <c r="H12" s="207"/>
    </row>
    <row r="13" spans="1:8" ht="15">
      <c r="A13" s="291" t="s">
        <v>28</v>
      </c>
      <c r="B13" s="297" t="s">
        <v>29</v>
      </c>
      <c r="C13" s="205">
        <v>242</v>
      </c>
      <c r="D13" s="205">
        <v>304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93</v>
      </c>
      <c r="D14" s="205">
        <v>97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19</v>
      </c>
      <c r="D15" s="205">
        <v>55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26</v>
      </c>
      <c r="D16" s="205">
        <v>35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3400</v>
      </c>
      <c r="H17" s="208">
        <f>H11+H14+H15+H16</f>
        <v>3400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>
        <v>36</v>
      </c>
      <c r="D18" s="205">
        <v>36</v>
      </c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1669</v>
      </c>
      <c r="D19" s="209">
        <f>SUM(D11:D18)</f>
        <v>1898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293</v>
      </c>
      <c r="H20" s="212">
        <v>329</v>
      </c>
    </row>
    <row r="21" spans="1:18" ht="15">
      <c r="A21" s="291" t="s">
        <v>59</v>
      </c>
      <c r="B21" s="306" t="s">
        <v>60</v>
      </c>
      <c r="C21" s="205">
        <v>493</v>
      </c>
      <c r="D21" s="205">
        <v>804</v>
      </c>
      <c r="E21" s="307" t="s">
        <v>61</v>
      </c>
      <c r="F21" s="298" t="s">
        <v>62</v>
      </c>
      <c r="G21" s="210">
        <f>SUM(G22:G24)</f>
        <v>409</v>
      </c>
      <c r="H21" s="210">
        <f>SUM(H22:H24)</f>
        <v>409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>
        <v>6</v>
      </c>
      <c r="D23" s="205">
        <v>8</v>
      </c>
      <c r="E23" s="309" t="s">
        <v>68</v>
      </c>
      <c r="F23" s="298" t="s">
        <v>69</v>
      </c>
      <c r="G23" s="206">
        <v>409</v>
      </c>
      <c r="H23" s="206">
        <v>409</v>
      </c>
      <c r="M23" s="211"/>
    </row>
    <row r="24" spans="1:8" ht="15">
      <c r="A24" s="291" t="s">
        <v>70</v>
      </c>
      <c r="B24" s="297" t="s">
        <v>71</v>
      </c>
      <c r="C24" s="205"/>
      <c r="D24" s="205">
        <v>4</v>
      </c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702</v>
      </c>
      <c r="H25" s="208">
        <f>H19+H20+H21</f>
        <v>738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>
        <v>11</v>
      </c>
      <c r="D26" s="205">
        <v>13</v>
      </c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17</v>
      </c>
      <c r="D27" s="209">
        <f>SUM(D23:D26)</f>
        <v>25</v>
      </c>
      <c r="E27" s="309" t="s">
        <v>83</v>
      </c>
      <c r="F27" s="298" t="s">
        <v>84</v>
      </c>
      <c r="G27" s="208">
        <f>SUM(G28:G30)</f>
        <v>-3288</v>
      </c>
      <c r="H27" s="208">
        <f>SUM(H28:H30)</f>
        <v>-2023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618</v>
      </c>
      <c r="H28" s="206">
        <v>582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-3906</v>
      </c>
      <c r="H29" s="391">
        <v>-2605</v>
      </c>
      <c r="M29" s="211"/>
    </row>
    <row r="30" spans="1:8" ht="15">
      <c r="A30" s="291" t="s">
        <v>90</v>
      </c>
      <c r="B30" s="297" t="s">
        <v>91</v>
      </c>
      <c r="C30" s="205">
        <v>6</v>
      </c>
      <c r="D30" s="205">
        <v>6</v>
      </c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6</v>
      </c>
      <c r="D32" s="209">
        <f>D30+D31</f>
        <v>6</v>
      </c>
      <c r="E32" s="299" t="s">
        <v>100</v>
      </c>
      <c r="F32" s="298" t="s">
        <v>101</v>
      </c>
      <c r="G32" s="391">
        <v>-480</v>
      </c>
      <c r="H32" s="391">
        <v>-1301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-3768</v>
      </c>
      <c r="H33" s="208">
        <f>H27+H31+H32</f>
        <v>-3324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847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334</v>
      </c>
      <c r="H36" s="208">
        <f>H25+H17+H33</f>
        <v>814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>
        <v>1057</v>
      </c>
      <c r="H44" s="206">
        <v>1615</v>
      </c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>
        <v>174</v>
      </c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11</v>
      </c>
      <c r="H48" s="206">
        <v>11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1242</v>
      </c>
      <c r="H49" s="208">
        <f>SUM(H43:H48)</f>
        <v>1626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>
        <v>72</v>
      </c>
      <c r="H53" s="206">
        <v>77</v>
      </c>
    </row>
    <row r="54" spans="1:8" ht="15">
      <c r="A54" s="291" t="s">
        <v>166</v>
      </c>
      <c r="B54" s="305" t="s">
        <v>167</v>
      </c>
      <c r="C54" s="205">
        <v>342</v>
      </c>
      <c r="D54" s="205">
        <v>323</v>
      </c>
      <c r="E54" s="293" t="s">
        <v>168</v>
      </c>
      <c r="F54" s="301" t="s">
        <v>169</v>
      </c>
      <c r="G54" s="206">
        <v>266</v>
      </c>
      <c r="H54" s="206">
        <v>451</v>
      </c>
    </row>
    <row r="55" spans="1:18" ht="25.5">
      <c r="A55" s="325" t="s">
        <v>170</v>
      </c>
      <c r="B55" s="326" t="s">
        <v>171</v>
      </c>
      <c r="C55" s="209">
        <f>C19+C20+C21+C27+C32+C45+C51+C53+C54</f>
        <v>2527</v>
      </c>
      <c r="D55" s="209">
        <f>D19+D20+D21+D27+D32+D45+D51+D53+D54</f>
        <v>3056</v>
      </c>
      <c r="E55" s="293" t="s">
        <v>172</v>
      </c>
      <c r="F55" s="317" t="s">
        <v>173</v>
      </c>
      <c r="G55" s="208">
        <f>G49+G51+G52+G53+G54</f>
        <v>1580</v>
      </c>
      <c r="H55" s="208">
        <f>H49+H51+H52+H53+H54</f>
        <v>2154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184</v>
      </c>
      <c r="D58" s="205">
        <v>187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>
        <v>178</v>
      </c>
      <c r="D59" s="205">
        <v>154</v>
      </c>
      <c r="E59" s="307" t="s">
        <v>181</v>
      </c>
      <c r="F59" s="298" t="s">
        <v>182</v>
      </c>
      <c r="G59" s="206">
        <v>218</v>
      </c>
      <c r="H59" s="206">
        <v>115</v>
      </c>
      <c r="M59" s="211"/>
    </row>
    <row r="60" spans="1:8" ht="15">
      <c r="A60" s="291" t="s">
        <v>183</v>
      </c>
      <c r="B60" s="297" t="s">
        <v>184</v>
      </c>
      <c r="C60" s="205">
        <v>82</v>
      </c>
      <c r="D60" s="205">
        <v>77</v>
      </c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>
        <v>428</v>
      </c>
      <c r="D61" s="205">
        <v>336</v>
      </c>
      <c r="E61" s="299" t="s">
        <v>189</v>
      </c>
      <c r="F61" s="328" t="s">
        <v>190</v>
      </c>
      <c r="G61" s="208">
        <f>SUM(G62:G68)</f>
        <v>1807</v>
      </c>
      <c r="H61" s="208">
        <f>SUM(H62:H68)</f>
        <v>1360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48</v>
      </c>
      <c r="H62" s="206">
        <v>23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>
        <v>721</v>
      </c>
      <c r="H63" s="206">
        <v>110</v>
      </c>
      <c r="M63" s="211"/>
    </row>
    <row r="64" spans="1:15" ht="15">
      <c r="A64" s="291" t="s">
        <v>51</v>
      </c>
      <c r="B64" s="305" t="s">
        <v>199</v>
      </c>
      <c r="C64" s="209">
        <f>SUM(C58:C63)</f>
        <v>872</v>
      </c>
      <c r="D64" s="209">
        <f>SUM(D58:D63)</f>
        <v>754</v>
      </c>
      <c r="E64" s="293" t="s">
        <v>200</v>
      </c>
      <c r="F64" s="298" t="s">
        <v>201</v>
      </c>
      <c r="G64" s="206">
        <v>547</v>
      </c>
      <c r="H64" s="206">
        <v>673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>
        <v>133</v>
      </c>
      <c r="H65" s="206">
        <v>158</v>
      </c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32</v>
      </c>
      <c r="H66" s="206">
        <v>32</v>
      </c>
    </row>
    <row r="67" spans="1:8" ht="15">
      <c r="A67" s="291" t="s">
        <v>207</v>
      </c>
      <c r="B67" s="297" t="s">
        <v>208</v>
      </c>
      <c r="C67" s="205">
        <v>372</v>
      </c>
      <c r="D67" s="205">
        <v>414</v>
      </c>
      <c r="E67" s="293" t="s">
        <v>209</v>
      </c>
      <c r="F67" s="298" t="s">
        <v>210</v>
      </c>
      <c r="G67" s="206">
        <v>128</v>
      </c>
      <c r="H67" s="206">
        <v>139</v>
      </c>
    </row>
    <row r="68" spans="1:8" ht="15">
      <c r="A68" s="291" t="s">
        <v>211</v>
      </c>
      <c r="B68" s="297" t="s">
        <v>212</v>
      </c>
      <c r="C68" s="205">
        <v>117</v>
      </c>
      <c r="D68" s="205">
        <v>164</v>
      </c>
      <c r="E68" s="293" t="s">
        <v>213</v>
      </c>
      <c r="F68" s="298" t="s">
        <v>214</v>
      </c>
      <c r="G68" s="206">
        <v>198</v>
      </c>
      <c r="H68" s="206">
        <v>225</v>
      </c>
    </row>
    <row r="69" spans="1:8" ht="15">
      <c r="A69" s="291" t="s">
        <v>215</v>
      </c>
      <c r="B69" s="297" t="s">
        <v>216</v>
      </c>
      <c r="C69" s="205">
        <v>48</v>
      </c>
      <c r="D69" s="205">
        <v>39</v>
      </c>
      <c r="E69" s="307" t="s">
        <v>78</v>
      </c>
      <c r="F69" s="298" t="s">
        <v>217</v>
      </c>
      <c r="G69" s="206"/>
      <c r="H69" s="206"/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2025</v>
      </c>
      <c r="H71" s="215">
        <f>H59+H60+H61+H69+H70</f>
        <v>1475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/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537</v>
      </c>
      <c r="D75" s="209">
        <f>SUM(D67:D74)</f>
        <v>617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>
        <v>5</v>
      </c>
      <c r="H76" s="206">
        <v>14</v>
      </c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2030</v>
      </c>
      <c r="H79" s="216">
        <f>H71+H74+H75+H76</f>
        <v>1489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5</v>
      </c>
      <c r="D87" s="205"/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1</v>
      </c>
      <c r="D88" s="205">
        <v>28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6</v>
      </c>
      <c r="D91" s="209">
        <f>SUM(D87:D90)</f>
        <v>28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>
        <v>2</v>
      </c>
      <c r="D92" s="205">
        <v>2</v>
      </c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1417</v>
      </c>
      <c r="D93" s="209">
        <f>D64+D75+D84+D91+D92</f>
        <v>1401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3944</v>
      </c>
      <c r="D94" s="218">
        <f>D93+D55</f>
        <v>4457</v>
      </c>
      <c r="E94" s="558" t="s">
        <v>270</v>
      </c>
      <c r="F94" s="345" t="s">
        <v>271</v>
      </c>
      <c r="G94" s="219">
        <f>G36+G39+G55+G79</f>
        <v>3944</v>
      </c>
      <c r="H94" s="219">
        <f>H36+H39+H55+H79</f>
        <v>4457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848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870</v>
      </c>
      <c r="B98" s="539"/>
      <c r="C98" s="599" t="s">
        <v>859</v>
      </c>
      <c r="D98" s="599"/>
      <c r="E98" s="599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599" t="s">
        <v>860</v>
      </c>
      <c r="D100" s="600"/>
      <c r="E100" s="600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1968503937007874" header="0.15748031496062992" footer="0.15748031496062992"/>
  <pageSetup fitToHeight="100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showGridLines="0" zoomScalePageLayoutView="0" workbookViewId="0" topLeftCell="A1">
      <selection activeCell="A1" sqref="A1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383</v>
      </c>
      <c r="B2" s="533"/>
      <c r="C2" s="533"/>
      <c r="D2" s="533"/>
      <c r="E2" s="533" t="str">
        <f>'справка №1-БАЛАНС'!E3</f>
        <v>ТОДОРОВ АД</v>
      </c>
      <c r="F2" s="603" t="s">
        <v>2</v>
      </c>
      <c r="G2" s="603"/>
      <c r="H2" s="353">
        <f>'справка №1-БАЛАНС'!H3</f>
        <v>130078447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консолидиран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01.01.2015 - 31.12.2015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450</v>
      </c>
      <c r="D9" s="79">
        <v>422</v>
      </c>
      <c r="E9" s="363" t="s">
        <v>283</v>
      </c>
      <c r="F9" s="365" t="s">
        <v>284</v>
      </c>
      <c r="G9" s="87">
        <v>1053</v>
      </c>
      <c r="H9" s="87">
        <v>1462</v>
      </c>
    </row>
    <row r="10" spans="1:8" ht="12">
      <c r="A10" s="363" t="s">
        <v>285</v>
      </c>
      <c r="B10" s="364" t="s">
        <v>286</v>
      </c>
      <c r="C10" s="79">
        <v>324</v>
      </c>
      <c r="D10" s="79">
        <v>324</v>
      </c>
      <c r="E10" s="363" t="s">
        <v>287</v>
      </c>
      <c r="F10" s="365" t="s">
        <v>288</v>
      </c>
      <c r="G10" s="87">
        <v>23</v>
      </c>
      <c r="H10" s="87">
        <v>8</v>
      </c>
    </row>
    <row r="11" spans="1:8" ht="12">
      <c r="A11" s="363" t="s">
        <v>289</v>
      </c>
      <c r="B11" s="364" t="s">
        <v>290</v>
      </c>
      <c r="C11" s="79">
        <v>104</v>
      </c>
      <c r="D11" s="79">
        <v>118</v>
      </c>
      <c r="E11" s="366" t="s">
        <v>291</v>
      </c>
      <c r="F11" s="365" t="s">
        <v>292</v>
      </c>
      <c r="G11" s="87"/>
      <c r="H11" s="87">
        <v>2</v>
      </c>
    </row>
    <row r="12" spans="1:8" ht="12">
      <c r="A12" s="363" t="s">
        <v>293</v>
      </c>
      <c r="B12" s="364" t="s">
        <v>294</v>
      </c>
      <c r="C12" s="79">
        <v>454</v>
      </c>
      <c r="D12" s="79">
        <v>423</v>
      </c>
      <c r="E12" s="366" t="s">
        <v>78</v>
      </c>
      <c r="F12" s="365" t="s">
        <v>295</v>
      </c>
      <c r="G12" s="87">
        <v>460</v>
      </c>
      <c r="H12" s="87">
        <v>16</v>
      </c>
    </row>
    <row r="13" spans="1:18" ht="12">
      <c r="A13" s="363" t="s">
        <v>296</v>
      </c>
      <c r="B13" s="364" t="s">
        <v>297</v>
      </c>
      <c r="C13" s="79">
        <v>57</v>
      </c>
      <c r="D13" s="79">
        <v>61</v>
      </c>
      <c r="E13" s="367" t="s">
        <v>51</v>
      </c>
      <c r="F13" s="368" t="s">
        <v>298</v>
      </c>
      <c r="G13" s="88">
        <f>SUM(G9:G12)</f>
        <v>1536</v>
      </c>
      <c r="H13" s="88">
        <f>SUM(H9:H12)</f>
        <v>1488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468</v>
      </c>
      <c r="D14" s="79">
        <v>11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>
        <v>80</v>
      </c>
      <c r="D15" s="80">
        <v>272</v>
      </c>
      <c r="E15" s="361" t="s">
        <v>303</v>
      </c>
      <c r="F15" s="370" t="s">
        <v>304</v>
      </c>
      <c r="G15" s="87">
        <v>218</v>
      </c>
      <c r="H15" s="87">
        <v>36</v>
      </c>
    </row>
    <row r="16" spans="1:8" ht="12">
      <c r="A16" s="363" t="s">
        <v>305</v>
      </c>
      <c r="B16" s="364" t="s">
        <v>306</v>
      </c>
      <c r="C16" s="80">
        <v>53</v>
      </c>
      <c r="D16" s="80">
        <v>1173</v>
      </c>
      <c r="E16" s="363" t="s">
        <v>307</v>
      </c>
      <c r="F16" s="369" t="s">
        <v>308</v>
      </c>
      <c r="G16" s="89">
        <v>218</v>
      </c>
      <c r="H16" s="89">
        <v>36</v>
      </c>
    </row>
    <row r="17" spans="1:8" ht="12">
      <c r="A17" s="371" t="s">
        <v>309</v>
      </c>
      <c r="B17" s="364" t="s">
        <v>310</v>
      </c>
      <c r="C17" s="81"/>
      <c r="D17" s="81">
        <v>1117</v>
      </c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1990</v>
      </c>
      <c r="D19" s="82">
        <f>SUM(D9:D15)+D16</f>
        <v>2804</v>
      </c>
      <c r="E19" s="373" t="s">
        <v>315</v>
      </c>
      <c r="F19" s="369" t="s">
        <v>316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>
        <v>271</v>
      </c>
      <c r="D22" s="79">
        <v>164</v>
      </c>
      <c r="E22" s="373" t="s">
        <v>324</v>
      </c>
      <c r="F22" s="369" t="s">
        <v>325</v>
      </c>
      <c r="G22" s="87">
        <v>17</v>
      </c>
      <c r="H22" s="87">
        <v>1</v>
      </c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>
        <v>9</v>
      </c>
      <c r="D24" s="79"/>
      <c r="E24" s="367" t="s">
        <v>103</v>
      </c>
      <c r="F24" s="370" t="s">
        <v>332</v>
      </c>
      <c r="G24" s="88">
        <f>SUM(G19:G23)</f>
        <v>17</v>
      </c>
      <c r="H24" s="88">
        <f>SUM(H19:H23)</f>
        <v>1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5</v>
      </c>
      <c r="D25" s="79">
        <v>11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285</v>
      </c>
      <c r="D26" s="82">
        <f>SUM(D22:D25)</f>
        <v>175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2275</v>
      </c>
      <c r="D28" s="83">
        <f>D26+D19</f>
        <v>2979</v>
      </c>
      <c r="E28" s="174" t="s">
        <v>337</v>
      </c>
      <c r="F28" s="370" t="s">
        <v>338</v>
      </c>
      <c r="G28" s="88">
        <f>G13+G15+G24</f>
        <v>1771</v>
      </c>
      <c r="H28" s="88">
        <f>H13+H15+H24</f>
        <v>1525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504</v>
      </c>
      <c r="H30" s="90">
        <f>IF((D28-H28)&gt;0,D28-H28,0)</f>
        <v>1454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849</v>
      </c>
      <c r="B31" s="376" t="s">
        <v>343</v>
      </c>
      <c r="C31" s="79"/>
      <c r="D31" s="79"/>
      <c r="E31" s="361" t="s">
        <v>852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2275</v>
      </c>
      <c r="D33" s="82">
        <f>D28-D31+D32</f>
        <v>2979</v>
      </c>
      <c r="E33" s="174" t="s">
        <v>351</v>
      </c>
      <c r="F33" s="370" t="s">
        <v>352</v>
      </c>
      <c r="G33" s="90">
        <f>G32-G31+G28</f>
        <v>1771</v>
      </c>
      <c r="H33" s="90">
        <f>H32-H31+H28</f>
        <v>1525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504</v>
      </c>
      <c r="H34" s="88">
        <f>IF((D33-H33)&gt;0,D33-H33,0)</f>
        <v>1454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-24</v>
      </c>
      <c r="D35" s="82">
        <f>D36+D37+D38</f>
        <v>-153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>
        <v>-24</v>
      </c>
      <c r="D37" s="537">
        <v>-153</v>
      </c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480</v>
      </c>
      <c r="H39" s="91">
        <f>IF(H34&gt;0,IF(D35+H34&lt;0,0,D35+H34),IF(D34-D35&lt;0,D35-D34,0))</f>
        <v>1301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480</v>
      </c>
      <c r="H41" s="85">
        <f>IF(D39=0,IF(H39-H40&gt;0,H39-H40+D40,0),IF(D39-D40&lt;0,D40-D39+H40,0))</f>
        <v>1301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2251</v>
      </c>
      <c r="D42" s="86">
        <f>D33+D35+D39</f>
        <v>2826</v>
      </c>
      <c r="E42" s="177" t="s">
        <v>378</v>
      </c>
      <c r="F42" s="178" t="s">
        <v>379</v>
      </c>
      <c r="G42" s="90">
        <f>G39+G33</f>
        <v>2251</v>
      </c>
      <c r="H42" s="90">
        <f>H39+H33</f>
        <v>2826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98"/>
      <c r="C44" s="532" t="s">
        <v>381</v>
      </c>
      <c r="D44" s="601" t="s">
        <v>861</v>
      </c>
      <c r="E44" s="601"/>
      <c r="F44" s="601"/>
      <c r="G44" s="601"/>
      <c r="H44" s="601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02" t="s">
        <v>862</v>
      </c>
      <c r="E46" s="602"/>
      <c r="F46" s="602"/>
      <c r="G46" s="602"/>
      <c r="H46" s="602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showGridLines="0" zoomScalePageLayoutView="0" workbookViewId="0" topLeftCell="A1">
      <selection activeCell="A1" sqref="A1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383</v>
      </c>
      <c r="B4" s="533" t="str">
        <f>'справка №1-БАЛАНС'!E3</f>
        <v>ТОДОРОВ АД</v>
      </c>
      <c r="C4" s="397" t="s">
        <v>2</v>
      </c>
      <c r="D4" s="353">
        <f>'справка №1-БАЛАНС'!H3</f>
        <v>130078447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01.01.2015 - 31.12.2015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2142</v>
      </c>
      <c r="D10" s="92">
        <v>2183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-1877</v>
      </c>
      <c r="D11" s="92">
        <v>-1539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-537</v>
      </c>
      <c r="D13" s="92">
        <v>-355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-186</v>
      </c>
      <c r="D14" s="92">
        <v>-48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>
        <v>-169</v>
      </c>
      <c r="D17" s="92">
        <v>-119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>
        <v>8</v>
      </c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2</v>
      </c>
      <c r="D19" s="92">
        <v>1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-617</v>
      </c>
      <c r="D20" s="93">
        <f>SUM(D10:D19)</f>
        <v>123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-4</v>
      </c>
      <c r="D22" s="92">
        <v>-10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>
        <v>518</v>
      </c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514</v>
      </c>
      <c r="D32" s="93">
        <f>SUM(D22:D31)</f>
        <v>-10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791</v>
      </c>
      <c r="D36" s="92">
        <v>22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>
        <v>-710</v>
      </c>
      <c r="D37" s="92">
        <v>-142</v>
      </c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81</v>
      </c>
      <c r="D42" s="93">
        <f>SUM(D34:D41)</f>
        <v>-120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-22</v>
      </c>
      <c r="D43" s="93">
        <f>D42+D32+D20</f>
        <v>-7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28</v>
      </c>
      <c r="D44" s="184">
        <v>35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6</v>
      </c>
      <c r="D45" s="93">
        <f>D44+D43</f>
        <v>28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6</v>
      </c>
      <c r="D46" s="94">
        <v>28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870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604" t="s">
        <v>861</v>
      </c>
      <c r="D50" s="604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779</v>
      </c>
      <c r="C52" s="604" t="s">
        <v>862</v>
      </c>
      <c r="D52" s="604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9448818897637796" top="0.9055118110236221" bottom="0.7874015748031497" header="0.5118110236220472" footer="0.5118110236220472"/>
  <pageSetup horizontalDpi="600" verticalDpi="600" orientation="portrait" paperSize="9" scale="6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showGridLines="0" zoomScalePageLayoutView="0" workbookViewId="0" topLeftCell="A1">
      <selection activeCell="A1" sqref="A1:M1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5" t="s">
        <v>459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7" t="str">
        <f>'справка №1-БАЛАНС'!E3</f>
        <v>ТОДОРОВ АД</v>
      </c>
      <c r="D3" s="608"/>
      <c r="E3" s="608"/>
      <c r="F3" s="608"/>
      <c r="G3" s="608"/>
      <c r="H3" s="574"/>
      <c r="I3" s="574"/>
      <c r="J3" s="2"/>
      <c r="K3" s="573" t="s">
        <v>2</v>
      </c>
      <c r="L3" s="573"/>
      <c r="M3" s="592">
        <f>'справка №1-БАЛАНС'!H3</f>
        <v>130078447</v>
      </c>
      <c r="N3" s="3"/>
    </row>
    <row r="4" spans="1:15" s="5" customFormat="1" ht="13.5" customHeight="1">
      <c r="A4" s="6" t="s">
        <v>460</v>
      </c>
      <c r="B4" s="574"/>
      <c r="C4" s="607" t="str">
        <f>'справка №1-БАЛАНС'!E4</f>
        <v>консолидиран</v>
      </c>
      <c r="D4" s="607"/>
      <c r="E4" s="609"/>
      <c r="F4" s="607"/>
      <c r="G4" s="607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07" t="str">
        <f>'справка №1-БАЛАНС'!E5</f>
        <v>01.01.2015 - 31.12.2015</v>
      </c>
      <c r="D5" s="608"/>
      <c r="E5" s="608"/>
      <c r="F5" s="608"/>
      <c r="G5" s="608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3400</v>
      </c>
      <c r="D11" s="96">
        <f>'справка №1-БАЛАНС'!H19</f>
        <v>0</v>
      </c>
      <c r="E11" s="96">
        <f>'справка №1-БАЛАНС'!H20</f>
        <v>329</v>
      </c>
      <c r="F11" s="96">
        <f>'справка №1-БАЛАНС'!H22</f>
        <v>0</v>
      </c>
      <c r="G11" s="96">
        <f>'справка №1-БАЛАНС'!H23</f>
        <v>409</v>
      </c>
      <c r="H11" s="98"/>
      <c r="I11" s="96">
        <f>'справка №1-БАЛАНС'!H28+'справка №1-БАЛАНС'!H31</f>
        <v>582</v>
      </c>
      <c r="J11" s="96">
        <f>'справка №1-БАЛАНС'!H29+'справка №1-БАЛАНС'!H32</f>
        <v>-3906</v>
      </c>
      <c r="K11" s="98"/>
      <c r="L11" s="424">
        <f>SUM(C11:K11)</f>
        <v>814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3400</v>
      </c>
      <c r="D15" s="99">
        <f aca="true" t="shared" si="2" ref="D15:M15">D11+D12</f>
        <v>0</v>
      </c>
      <c r="E15" s="99">
        <f t="shared" si="2"/>
        <v>329</v>
      </c>
      <c r="F15" s="99">
        <f t="shared" si="2"/>
        <v>0</v>
      </c>
      <c r="G15" s="99">
        <f t="shared" si="2"/>
        <v>409</v>
      </c>
      <c r="H15" s="99">
        <f t="shared" si="2"/>
        <v>0</v>
      </c>
      <c r="I15" s="99">
        <f t="shared" si="2"/>
        <v>582</v>
      </c>
      <c r="J15" s="99">
        <f t="shared" si="2"/>
        <v>-3906</v>
      </c>
      <c r="K15" s="99">
        <f t="shared" si="2"/>
        <v>0</v>
      </c>
      <c r="L15" s="424">
        <f t="shared" si="1"/>
        <v>814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-480</v>
      </c>
      <c r="K16" s="98"/>
      <c r="L16" s="424">
        <f t="shared" si="1"/>
        <v>-480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>
        <v>-36</v>
      </c>
      <c r="F28" s="98"/>
      <c r="G28" s="98"/>
      <c r="H28" s="98"/>
      <c r="I28" s="98">
        <v>36</v>
      </c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3400</v>
      </c>
      <c r="D29" s="97">
        <f aca="true" t="shared" si="6" ref="D29:M29">D17+D20+D21+D24+D28+D27+D15+D16</f>
        <v>0</v>
      </c>
      <c r="E29" s="97">
        <f t="shared" si="6"/>
        <v>293</v>
      </c>
      <c r="F29" s="97">
        <f t="shared" si="6"/>
        <v>0</v>
      </c>
      <c r="G29" s="97">
        <f t="shared" si="6"/>
        <v>409</v>
      </c>
      <c r="H29" s="97">
        <f t="shared" si="6"/>
        <v>0</v>
      </c>
      <c r="I29" s="97">
        <f t="shared" si="6"/>
        <v>618</v>
      </c>
      <c r="J29" s="97">
        <f t="shared" si="6"/>
        <v>-4386</v>
      </c>
      <c r="K29" s="97">
        <f t="shared" si="6"/>
        <v>0</v>
      </c>
      <c r="L29" s="424">
        <f t="shared" si="1"/>
        <v>334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3400</v>
      </c>
      <c r="D32" s="97">
        <f t="shared" si="7"/>
        <v>0</v>
      </c>
      <c r="E32" s="97">
        <f t="shared" si="7"/>
        <v>293</v>
      </c>
      <c r="F32" s="97">
        <f t="shared" si="7"/>
        <v>0</v>
      </c>
      <c r="G32" s="97">
        <f t="shared" si="7"/>
        <v>409</v>
      </c>
      <c r="H32" s="97">
        <f t="shared" si="7"/>
        <v>0</v>
      </c>
      <c r="I32" s="97">
        <f t="shared" si="7"/>
        <v>618</v>
      </c>
      <c r="J32" s="97">
        <f t="shared" si="7"/>
        <v>-4386</v>
      </c>
      <c r="K32" s="97">
        <f t="shared" si="7"/>
        <v>0</v>
      </c>
      <c r="L32" s="424">
        <f t="shared" si="1"/>
        <v>334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871</v>
      </c>
      <c r="B35" s="37"/>
      <c r="C35" s="24"/>
      <c r="D35" s="606" t="s">
        <v>865</v>
      </c>
      <c r="E35" s="606"/>
      <c r="F35" s="606" t="s">
        <v>866</v>
      </c>
      <c r="G35" s="606"/>
      <c r="H35" s="606"/>
      <c r="I35" s="606"/>
      <c r="J35" s="24" t="s">
        <v>864</v>
      </c>
      <c r="K35" s="24"/>
      <c r="L35" s="606" t="s">
        <v>862</v>
      </c>
      <c r="M35" s="606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showGridLines="0" zoomScalePageLayoutView="0" workbookViewId="0" topLeftCell="A1">
      <selection activeCell="A1" sqref="A1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15" t="s">
        <v>383</v>
      </c>
      <c r="B2" s="616"/>
      <c r="C2" s="585"/>
      <c r="D2" s="585"/>
      <c r="E2" s="607" t="str">
        <f>'справка №1-БАЛАНС'!E3</f>
        <v>ТОДОРОВ АД</v>
      </c>
      <c r="F2" s="617"/>
      <c r="G2" s="617"/>
      <c r="H2" s="585"/>
      <c r="I2" s="441"/>
      <c r="J2" s="441"/>
      <c r="K2" s="441"/>
      <c r="L2" s="441"/>
      <c r="M2" s="610" t="s">
        <v>2</v>
      </c>
      <c r="N2" s="611"/>
      <c r="O2" s="611"/>
      <c r="P2" s="612">
        <f>'справка №1-БАЛАНС'!H3</f>
        <v>130078447</v>
      </c>
      <c r="Q2" s="612"/>
      <c r="R2" s="353"/>
    </row>
    <row r="3" spans="1:18" ht="15">
      <c r="A3" s="615" t="s">
        <v>5</v>
      </c>
      <c r="B3" s="616"/>
      <c r="C3" s="586"/>
      <c r="D3" s="586"/>
      <c r="E3" s="607" t="str">
        <f>'справка №1-БАЛАНС'!E5</f>
        <v>01.01.2015 - 31.12.2015</v>
      </c>
      <c r="F3" s="618"/>
      <c r="G3" s="618"/>
      <c r="H3" s="443"/>
      <c r="I3" s="443"/>
      <c r="J3" s="443"/>
      <c r="K3" s="443"/>
      <c r="L3" s="443"/>
      <c r="M3" s="613" t="s">
        <v>4</v>
      </c>
      <c r="N3" s="613"/>
      <c r="O3" s="577"/>
      <c r="P3" s="614" t="str">
        <f>'справка №1-БАЛАНС'!H4</f>
        <v> </v>
      </c>
      <c r="Q3" s="614"/>
      <c r="R3" s="354"/>
    </row>
    <row r="4" spans="1:18" ht="12.75">
      <c r="A4" s="436" t="s">
        <v>522</v>
      </c>
      <c r="B4" s="442"/>
      <c r="C4" s="442"/>
      <c r="D4" s="443"/>
      <c r="E4" s="619"/>
      <c r="F4" s="620"/>
      <c r="G4" s="62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21" t="s">
        <v>463</v>
      </c>
      <c r="B5" s="622"/>
      <c r="C5" s="625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28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28" t="s">
        <v>528</v>
      </c>
      <c r="R5" s="628" t="s">
        <v>529</v>
      </c>
    </row>
    <row r="6" spans="1:18" s="44" customFormat="1" ht="48">
      <c r="A6" s="623"/>
      <c r="B6" s="624"/>
      <c r="C6" s="626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29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29"/>
      <c r="R6" s="629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>
        <v>614</v>
      </c>
      <c r="E9" s="243"/>
      <c r="F9" s="243">
        <v>108</v>
      </c>
      <c r="G9" s="113">
        <f>D9+E9-F9</f>
        <v>506</v>
      </c>
      <c r="H9" s="103"/>
      <c r="I9" s="103"/>
      <c r="J9" s="113">
        <f aca="true" t="shared" si="0" ref="J9:J25">G9+H9-I9</f>
        <v>506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1" ref="Q9:Q15">N9+O9-P9</f>
        <v>0</v>
      </c>
      <c r="R9" s="113">
        <f aca="true" t="shared" si="2" ref="R9:R15">J9-Q9</f>
        <v>506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>
        <v>856</v>
      </c>
      <c r="E10" s="243"/>
      <c r="F10" s="243"/>
      <c r="G10" s="113">
        <f aca="true" t="shared" si="3" ref="G10:G39">D10+E10-F10</f>
        <v>856</v>
      </c>
      <c r="H10" s="103"/>
      <c r="I10" s="103"/>
      <c r="J10" s="113">
        <f t="shared" si="0"/>
        <v>856</v>
      </c>
      <c r="K10" s="103">
        <v>99</v>
      </c>
      <c r="L10" s="103">
        <v>10</v>
      </c>
      <c r="M10" s="103"/>
      <c r="N10" s="113">
        <f aca="true" t="shared" si="4" ref="N10:N39">K10+L10-M10</f>
        <v>109</v>
      </c>
      <c r="O10" s="103"/>
      <c r="P10" s="103"/>
      <c r="Q10" s="113">
        <f t="shared" si="1"/>
        <v>109</v>
      </c>
      <c r="R10" s="113">
        <f t="shared" si="2"/>
        <v>747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>
        <v>1100</v>
      </c>
      <c r="E11" s="243">
        <v>3</v>
      </c>
      <c r="F11" s="243">
        <v>30</v>
      </c>
      <c r="G11" s="113">
        <f t="shared" si="3"/>
        <v>1073</v>
      </c>
      <c r="H11" s="103"/>
      <c r="I11" s="103"/>
      <c r="J11" s="113">
        <f t="shared" si="0"/>
        <v>1073</v>
      </c>
      <c r="K11" s="103">
        <v>796</v>
      </c>
      <c r="L11" s="103">
        <v>60</v>
      </c>
      <c r="M11" s="103">
        <v>25</v>
      </c>
      <c r="N11" s="113">
        <f t="shared" si="4"/>
        <v>831</v>
      </c>
      <c r="O11" s="103"/>
      <c r="P11" s="103"/>
      <c r="Q11" s="113">
        <f t="shared" si="1"/>
        <v>831</v>
      </c>
      <c r="R11" s="113">
        <f t="shared" si="2"/>
        <v>242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>
        <v>134</v>
      </c>
      <c r="E12" s="243"/>
      <c r="F12" s="243"/>
      <c r="G12" s="113">
        <f t="shared" si="3"/>
        <v>134</v>
      </c>
      <c r="H12" s="103"/>
      <c r="I12" s="103"/>
      <c r="J12" s="113">
        <f t="shared" si="0"/>
        <v>134</v>
      </c>
      <c r="K12" s="103">
        <v>37</v>
      </c>
      <c r="L12" s="103">
        <v>4</v>
      </c>
      <c r="M12" s="103"/>
      <c r="N12" s="113">
        <f t="shared" si="4"/>
        <v>41</v>
      </c>
      <c r="O12" s="103"/>
      <c r="P12" s="103"/>
      <c r="Q12" s="113">
        <f t="shared" si="1"/>
        <v>41</v>
      </c>
      <c r="R12" s="113">
        <f t="shared" si="2"/>
        <v>93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>
        <v>406</v>
      </c>
      <c r="E13" s="243"/>
      <c r="F13" s="243">
        <v>69</v>
      </c>
      <c r="G13" s="113">
        <f t="shared" si="3"/>
        <v>337</v>
      </c>
      <c r="H13" s="103"/>
      <c r="I13" s="103"/>
      <c r="J13" s="113">
        <f t="shared" si="0"/>
        <v>337</v>
      </c>
      <c r="K13" s="103">
        <v>351</v>
      </c>
      <c r="L13" s="103">
        <v>13</v>
      </c>
      <c r="M13" s="103">
        <v>46</v>
      </c>
      <c r="N13" s="113">
        <f t="shared" si="4"/>
        <v>318</v>
      </c>
      <c r="O13" s="103"/>
      <c r="P13" s="103"/>
      <c r="Q13" s="113">
        <f t="shared" si="1"/>
        <v>318</v>
      </c>
      <c r="R13" s="113">
        <f t="shared" si="2"/>
        <v>19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>
        <v>91</v>
      </c>
      <c r="E14" s="243"/>
      <c r="F14" s="243"/>
      <c r="G14" s="113">
        <f t="shared" si="3"/>
        <v>91</v>
      </c>
      <c r="H14" s="103"/>
      <c r="I14" s="103"/>
      <c r="J14" s="113">
        <f t="shared" si="0"/>
        <v>91</v>
      </c>
      <c r="K14" s="103">
        <v>56</v>
      </c>
      <c r="L14" s="103">
        <v>9</v>
      </c>
      <c r="M14" s="103"/>
      <c r="N14" s="113">
        <f t="shared" si="4"/>
        <v>65</v>
      </c>
      <c r="O14" s="103"/>
      <c r="P14" s="103"/>
      <c r="Q14" s="113">
        <f t="shared" si="1"/>
        <v>65</v>
      </c>
      <c r="R14" s="113">
        <f t="shared" si="2"/>
        <v>26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853</v>
      </c>
      <c r="B15" s="466" t="s">
        <v>854</v>
      </c>
      <c r="C15" s="564" t="s">
        <v>855</v>
      </c>
      <c r="D15" s="565"/>
      <c r="E15" s="565">
        <v>3</v>
      </c>
      <c r="F15" s="565">
        <v>3</v>
      </c>
      <c r="G15" s="113">
        <f t="shared" si="3"/>
        <v>0</v>
      </c>
      <c r="H15" s="566"/>
      <c r="I15" s="566"/>
      <c r="J15" s="113">
        <f t="shared" si="0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1"/>
        <v>0</v>
      </c>
      <c r="R15" s="113">
        <f t="shared" si="2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>
        <v>36</v>
      </c>
      <c r="E16" s="243"/>
      <c r="F16" s="243"/>
      <c r="G16" s="113">
        <f t="shared" si="3"/>
        <v>36</v>
      </c>
      <c r="H16" s="103"/>
      <c r="I16" s="103"/>
      <c r="J16" s="113">
        <f t="shared" si="0"/>
        <v>36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36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3237</v>
      </c>
      <c r="E17" s="248">
        <f>SUM(E9:E16)</f>
        <v>6</v>
      </c>
      <c r="F17" s="248">
        <f>SUM(F9:F16)</f>
        <v>210</v>
      </c>
      <c r="G17" s="113">
        <f t="shared" si="3"/>
        <v>3033</v>
      </c>
      <c r="H17" s="114">
        <f>SUM(H9:H16)</f>
        <v>0</v>
      </c>
      <c r="I17" s="114">
        <f>SUM(I9:I16)</f>
        <v>0</v>
      </c>
      <c r="J17" s="113">
        <f t="shared" si="0"/>
        <v>3033</v>
      </c>
      <c r="K17" s="114">
        <f>SUM(K9:K16)</f>
        <v>1339</v>
      </c>
      <c r="L17" s="114">
        <f>SUM(L9:L16)</f>
        <v>96</v>
      </c>
      <c r="M17" s="114">
        <f>SUM(M9:M16)</f>
        <v>71</v>
      </c>
      <c r="N17" s="113">
        <f t="shared" si="4"/>
        <v>1364</v>
      </c>
      <c r="O17" s="114">
        <f>SUM(O9:O16)</f>
        <v>0</v>
      </c>
      <c r="P17" s="114">
        <f>SUM(P9:P16)</f>
        <v>0</v>
      </c>
      <c r="Q17" s="113">
        <f t="shared" si="5"/>
        <v>1364</v>
      </c>
      <c r="R17" s="113">
        <f t="shared" si="6"/>
        <v>1669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/>
      <c r="E18" s="241"/>
      <c r="F18" s="241"/>
      <c r="G18" s="113">
        <f t="shared" si="3"/>
        <v>0</v>
      </c>
      <c r="H18" s="101"/>
      <c r="I18" s="101"/>
      <c r="J18" s="113">
        <f t="shared" si="0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>
        <v>804</v>
      </c>
      <c r="E19" s="241"/>
      <c r="F19" s="241">
        <v>311</v>
      </c>
      <c r="G19" s="113">
        <f t="shared" si="3"/>
        <v>493</v>
      </c>
      <c r="H19" s="101"/>
      <c r="I19" s="101"/>
      <c r="J19" s="113">
        <f t="shared" si="0"/>
        <v>493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493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3"/>
        <v>0</v>
      </c>
      <c r="H20" s="102"/>
      <c r="I20" s="102"/>
      <c r="J20" s="113">
        <f t="shared" si="0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>
        <v>44</v>
      </c>
      <c r="E21" s="243"/>
      <c r="F21" s="243"/>
      <c r="G21" s="113">
        <f t="shared" si="3"/>
        <v>44</v>
      </c>
      <c r="H21" s="103"/>
      <c r="I21" s="103"/>
      <c r="J21" s="113">
        <f t="shared" si="0"/>
        <v>44</v>
      </c>
      <c r="K21" s="103">
        <v>36</v>
      </c>
      <c r="L21" s="103">
        <v>2</v>
      </c>
      <c r="M21" s="103"/>
      <c r="N21" s="113">
        <f t="shared" si="4"/>
        <v>38</v>
      </c>
      <c r="O21" s="103"/>
      <c r="P21" s="103"/>
      <c r="Q21" s="113">
        <f t="shared" si="5"/>
        <v>38</v>
      </c>
      <c r="R21" s="113">
        <f t="shared" si="6"/>
        <v>6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>
        <v>18</v>
      </c>
      <c r="E22" s="243"/>
      <c r="F22" s="243"/>
      <c r="G22" s="113">
        <f t="shared" si="3"/>
        <v>18</v>
      </c>
      <c r="H22" s="103"/>
      <c r="I22" s="103"/>
      <c r="J22" s="113">
        <f t="shared" si="0"/>
        <v>18</v>
      </c>
      <c r="K22" s="103">
        <v>14</v>
      </c>
      <c r="L22" s="103">
        <v>4</v>
      </c>
      <c r="M22" s="103"/>
      <c r="N22" s="113">
        <f t="shared" si="4"/>
        <v>18</v>
      </c>
      <c r="O22" s="103"/>
      <c r="P22" s="103"/>
      <c r="Q22" s="113">
        <f t="shared" si="5"/>
        <v>18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3"/>
        <v>0</v>
      </c>
      <c r="H23" s="103"/>
      <c r="I23" s="103"/>
      <c r="J23" s="113">
        <f t="shared" si="0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>
        <v>33</v>
      </c>
      <c r="E24" s="243"/>
      <c r="F24" s="243"/>
      <c r="G24" s="113">
        <f t="shared" si="3"/>
        <v>33</v>
      </c>
      <c r="H24" s="103"/>
      <c r="I24" s="103"/>
      <c r="J24" s="113">
        <f t="shared" si="0"/>
        <v>33</v>
      </c>
      <c r="K24" s="103">
        <v>20</v>
      </c>
      <c r="L24" s="103">
        <v>2</v>
      </c>
      <c r="M24" s="103"/>
      <c r="N24" s="113">
        <f t="shared" si="4"/>
        <v>22</v>
      </c>
      <c r="O24" s="103"/>
      <c r="P24" s="103"/>
      <c r="Q24" s="113">
        <f t="shared" si="5"/>
        <v>22</v>
      </c>
      <c r="R24" s="113">
        <f t="shared" si="6"/>
        <v>11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836</v>
      </c>
      <c r="C25" s="468" t="s">
        <v>581</v>
      </c>
      <c r="D25" s="244">
        <f>SUM(D21:D24)</f>
        <v>95</v>
      </c>
      <c r="E25" s="244">
        <f aca="true" t="shared" si="7" ref="E25:P25">SUM(E21:E24)</f>
        <v>0</v>
      </c>
      <c r="F25" s="244">
        <f t="shared" si="7"/>
        <v>0</v>
      </c>
      <c r="G25" s="105">
        <f t="shared" si="3"/>
        <v>95</v>
      </c>
      <c r="H25" s="104">
        <f t="shared" si="7"/>
        <v>0</v>
      </c>
      <c r="I25" s="104">
        <f t="shared" si="7"/>
        <v>0</v>
      </c>
      <c r="J25" s="105">
        <f t="shared" si="0"/>
        <v>95</v>
      </c>
      <c r="K25" s="104">
        <f t="shared" si="7"/>
        <v>70</v>
      </c>
      <c r="L25" s="104">
        <f t="shared" si="7"/>
        <v>8</v>
      </c>
      <c r="M25" s="104">
        <f t="shared" si="7"/>
        <v>0</v>
      </c>
      <c r="N25" s="105">
        <f t="shared" si="4"/>
        <v>78</v>
      </c>
      <c r="O25" s="104">
        <f t="shared" si="7"/>
        <v>0</v>
      </c>
      <c r="P25" s="104">
        <f t="shared" si="7"/>
        <v>0</v>
      </c>
      <c r="Q25" s="105">
        <f t="shared" si="5"/>
        <v>78</v>
      </c>
      <c r="R25" s="105">
        <f t="shared" si="6"/>
        <v>17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850</v>
      </c>
      <c r="C27" s="472" t="s">
        <v>584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3"/>
        <v>0</v>
      </c>
      <c r="H27" s="109">
        <f t="shared" si="8"/>
        <v>0</v>
      </c>
      <c r="I27" s="109">
        <f t="shared" si="8"/>
        <v>0</v>
      </c>
      <c r="J27" s="110">
        <f aca="true" t="shared" si="9" ref="J27:J39">G27+H27-I27</f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/>
      <c r="E28" s="243"/>
      <c r="F28" s="243"/>
      <c r="G28" s="113">
        <f t="shared" si="3"/>
        <v>0</v>
      </c>
      <c r="H28" s="103"/>
      <c r="I28" s="103"/>
      <c r="J28" s="113">
        <f t="shared" si="9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10" ref="Q28:Q39">N28+O28-P28</f>
        <v>0</v>
      </c>
      <c r="R28" s="113">
        <f aca="true" t="shared" si="11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3"/>
        <v>0</v>
      </c>
      <c r="H29" s="111"/>
      <c r="I29" s="111"/>
      <c r="J29" s="113">
        <f t="shared" si="9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10"/>
        <v>0</v>
      </c>
      <c r="R29" s="113">
        <f t="shared" si="11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/>
      <c r="E30" s="243"/>
      <c r="F30" s="243"/>
      <c r="G30" s="113">
        <f t="shared" si="3"/>
        <v>0</v>
      </c>
      <c r="H30" s="111"/>
      <c r="I30" s="111"/>
      <c r="J30" s="113">
        <f t="shared" si="9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10"/>
        <v>0</v>
      </c>
      <c r="R30" s="113">
        <f t="shared" si="11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/>
      <c r="E31" s="243"/>
      <c r="F31" s="243"/>
      <c r="G31" s="113">
        <f t="shared" si="3"/>
        <v>0</v>
      </c>
      <c r="H31" s="111"/>
      <c r="I31" s="111"/>
      <c r="J31" s="113">
        <f t="shared" si="9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10"/>
        <v>0</v>
      </c>
      <c r="R31" s="113">
        <f t="shared" si="11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2" ref="E32:P32">SUM(E33:E36)</f>
        <v>0</v>
      </c>
      <c r="F32" s="247">
        <f t="shared" si="12"/>
        <v>0</v>
      </c>
      <c r="G32" s="113">
        <f t="shared" si="3"/>
        <v>0</v>
      </c>
      <c r="H32" s="112">
        <f t="shared" si="12"/>
        <v>0</v>
      </c>
      <c r="I32" s="112">
        <f t="shared" si="12"/>
        <v>0</v>
      </c>
      <c r="J32" s="113">
        <f t="shared" si="9"/>
        <v>0</v>
      </c>
      <c r="K32" s="112">
        <f t="shared" si="12"/>
        <v>0</v>
      </c>
      <c r="L32" s="112">
        <f t="shared" si="12"/>
        <v>0</v>
      </c>
      <c r="M32" s="112">
        <f t="shared" si="12"/>
        <v>0</v>
      </c>
      <c r="N32" s="113">
        <f t="shared" si="4"/>
        <v>0</v>
      </c>
      <c r="O32" s="112">
        <f t="shared" si="12"/>
        <v>0</v>
      </c>
      <c r="P32" s="112">
        <f t="shared" si="12"/>
        <v>0</v>
      </c>
      <c r="Q32" s="113">
        <f t="shared" si="10"/>
        <v>0</v>
      </c>
      <c r="R32" s="113">
        <f t="shared" si="11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3"/>
        <v>0</v>
      </c>
      <c r="H33" s="111"/>
      <c r="I33" s="111"/>
      <c r="J33" s="113">
        <f t="shared" si="9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10"/>
        <v>0</v>
      </c>
      <c r="R33" s="113">
        <f t="shared" si="11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3"/>
        <v>0</v>
      </c>
      <c r="H34" s="111"/>
      <c r="I34" s="111"/>
      <c r="J34" s="113">
        <f t="shared" si="9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10"/>
        <v>0</v>
      </c>
      <c r="R34" s="113">
        <f t="shared" si="11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3"/>
        <v>0</v>
      </c>
      <c r="H35" s="111"/>
      <c r="I35" s="111"/>
      <c r="J35" s="113">
        <f t="shared" si="9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10"/>
        <v>0</v>
      </c>
      <c r="R35" s="113">
        <f t="shared" si="11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3"/>
        <v>0</v>
      </c>
      <c r="H36" s="111"/>
      <c r="I36" s="111"/>
      <c r="J36" s="113">
        <f t="shared" si="9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10"/>
        <v>0</v>
      </c>
      <c r="R36" s="113">
        <f t="shared" si="11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3"/>
        <v>0</v>
      </c>
      <c r="H37" s="111"/>
      <c r="I37" s="111"/>
      <c r="J37" s="113">
        <f t="shared" si="9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10"/>
        <v>0</v>
      </c>
      <c r="R37" s="113">
        <f t="shared" si="11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851</v>
      </c>
      <c r="C38" s="461" t="s">
        <v>600</v>
      </c>
      <c r="D38" s="248">
        <f>D27+D32+D37</f>
        <v>0</v>
      </c>
      <c r="E38" s="248">
        <f aca="true" t="shared" si="13" ref="E38:P38">E27+E32+E37</f>
        <v>0</v>
      </c>
      <c r="F38" s="248">
        <f t="shared" si="13"/>
        <v>0</v>
      </c>
      <c r="G38" s="113">
        <f t="shared" si="3"/>
        <v>0</v>
      </c>
      <c r="H38" s="114">
        <f t="shared" si="13"/>
        <v>0</v>
      </c>
      <c r="I38" s="114">
        <f t="shared" si="13"/>
        <v>0</v>
      </c>
      <c r="J38" s="113">
        <f t="shared" si="9"/>
        <v>0</v>
      </c>
      <c r="K38" s="114">
        <f t="shared" si="13"/>
        <v>0</v>
      </c>
      <c r="L38" s="114">
        <f t="shared" si="13"/>
        <v>0</v>
      </c>
      <c r="M38" s="114">
        <f t="shared" si="13"/>
        <v>0</v>
      </c>
      <c r="N38" s="113">
        <f t="shared" si="4"/>
        <v>0</v>
      </c>
      <c r="O38" s="114">
        <f t="shared" si="13"/>
        <v>0</v>
      </c>
      <c r="P38" s="114">
        <f t="shared" si="13"/>
        <v>0</v>
      </c>
      <c r="Q38" s="113">
        <f t="shared" si="10"/>
        <v>0</v>
      </c>
      <c r="R38" s="113">
        <f t="shared" si="11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>
        <v>6</v>
      </c>
      <c r="E39" s="597"/>
      <c r="F39" s="597"/>
      <c r="G39" s="113">
        <f t="shared" si="3"/>
        <v>6</v>
      </c>
      <c r="H39" s="597"/>
      <c r="I39" s="597"/>
      <c r="J39" s="113">
        <f t="shared" si="9"/>
        <v>6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10"/>
        <v>0</v>
      </c>
      <c r="R39" s="113">
        <f t="shared" si="11"/>
        <v>6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4142</v>
      </c>
      <c r="E40" s="547">
        <f>E17+E18+E19+E25+E38+E39</f>
        <v>6</v>
      </c>
      <c r="F40" s="547">
        <f aca="true" t="shared" si="14" ref="F40:R40">F17+F18+F19+F25+F38+F39</f>
        <v>521</v>
      </c>
      <c r="G40" s="547">
        <f t="shared" si="14"/>
        <v>3627</v>
      </c>
      <c r="H40" s="547">
        <f t="shared" si="14"/>
        <v>0</v>
      </c>
      <c r="I40" s="547">
        <f t="shared" si="14"/>
        <v>0</v>
      </c>
      <c r="J40" s="547">
        <f t="shared" si="14"/>
        <v>3627</v>
      </c>
      <c r="K40" s="547">
        <f t="shared" si="14"/>
        <v>1409</v>
      </c>
      <c r="L40" s="547">
        <f t="shared" si="14"/>
        <v>104</v>
      </c>
      <c r="M40" s="547">
        <f t="shared" si="14"/>
        <v>71</v>
      </c>
      <c r="N40" s="547">
        <f t="shared" si="14"/>
        <v>1442</v>
      </c>
      <c r="O40" s="547">
        <f t="shared" si="14"/>
        <v>0</v>
      </c>
      <c r="P40" s="547">
        <f t="shared" si="14"/>
        <v>0</v>
      </c>
      <c r="Q40" s="547">
        <f t="shared" si="14"/>
        <v>1442</v>
      </c>
      <c r="R40" s="547">
        <f t="shared" si="14"/>
        <v>2185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870</v>
      </c>
      <c r="C44" s="445"/>
      <c r="D44" s="446"/>
      <c r="E44" s="446"/>
      <c r="F44" s="446"/>
      <c r="G44" s="436"/>
      <c r="H44" s="447" t="s">
        <v>863</v>
      </c>
      <c r="I44" s="447"/>
      <c r="J44" s="447"/>
      <c r="K44" s="627"/>
      <c r="L44" s="627"/>
      <c r="M44" s="627"/>
      <c r="N44" s="627"/>
      <c r="O44" s="611" t="s">
        <v>860</v>
      </c>
      <c r="P44" s="616"/>
      <c r="Q44" s="616"/>
      <c r="R44" s="616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9448818897637796" bottom="0.5118110236220472" header="0.15748031496062992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showGridLines="0" zoomScalePageLayoutView="0" workbookViewId="0" topLeftCell="A1">
      <selection activeCell="A1" sqref="A1:E1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3" t="s">
        <v>607</v>
      </c>
      <c r="B1" s="633"/>
      <c r="C1" s="633"/>
      <c r="D1" s="633"/>
      <c r="E1" s="633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4" t="str">
        <f>"Име на отчитащото се предприятие:"&amp;"           "&amp;'справка №1-БАЛАНС'!E3</f>
        <v>Име на отчитащото се предприятие:           ТОДОРОВ АД</v>
      </c>
      <c r="B3" s="634"/>
      <c r="C3" s="353" t="s">
        <v>2</v>
      </c>
      <c r="E3" s="353">
        <f>'справка №1-БАЛАНС'!H3</f>
        <v>130078447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5" t="str">
        <f>"Отчетен период:"&amp;"           "&amp;'справка №1-БАЛАНС'!E5</f>
        <v>Отчетен период:           01.01.2015 - 31.12.2015</v>
      </c>
      <c r="B4" s="635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>
        <v>342</v>
      </c>
      <c r="D21" s="153"/>
      <c r="E21" s="166">
        <f t="shared" si="0"/>
        <v>342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372</v>
      </c>
      <c r="D24" s="165">
        <f>SUM(D25:D27)</f>
        <v>372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>
        <v>158</v>
      </c>
      <c r="D26" s="153">
        <v>158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>
        <v>214</v>
      </c>
      <c r="D27" s="153">
        <v>214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117</v>
      </c>
      <c r="D28" s="153">
        <v>117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>
        <v>48</v>
      </c>
      <c r="D29" s="153">
        <v>48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537</v>
      </c>
      <c r="D43" s="149">
        <f>D24+D28+D29+D31+D30+D32+D33+D38</f>
        <v>537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879</v>
      </c>
      <c r="D44" s="148">
        <f>D43+D21+D19+D9</f>
        <v>537</v>
      </c>
      <c r="E44" s="164">
        <f>E43+E21+E19+E9</f>
        <v>342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1057</v>
      </c>
      <c r="D56" s="148">
        <f>D57+D59</f>
        <v>0</v>
      </c>
      <c r="E56" s="165">
        <f t="shared" si="1"/>
        <v>1057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>
        <v>1057</v>
      </c>
      <c r="D57" s="153"/>
      <c r="E57" s="165">
        <f t="shared" si="1"/>
        <v>1057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>
        <v>174</v>
      </c>
      <c r="D62" s="153"/>
      <c r="E62" s="165">
        <f t="shared" si="1"/>
        <v>174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>
        <v>11</v>
      </c>
      <c r="D64" s="153"/>
      <c r="E64" s="165">
        <f t="shared" si="1"/>
        <v>11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1242</v>
      </c>
      <c r="D66" s="148">
        <f>D52+D56+D61+D62+D63+D64</f>
        <v>0</v>
      </c>
      <c r="E66" s="165">
        <f t="shared" si="1"/>
        <v>1242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>
        <v>72</v>
      </c>
      <c r="D68" s="153"/>
      <c r="E68" s="165">
        <f t="shared" si="1"/>
        <v>72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48</v>
      </c>
      <c r="D71" s="150">
        <f>SUM(D72:D74)</f>
        <v>48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>
        <v>2</v>
      </c>
      <c r="D72" s="153">
        <v>2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>
        <v>46</v>
      </c>
      <c r="D74" s="153">
        <v>46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218</v>
      </c>
      <c r="D75" s="148">
        <f>D76+D78</f>
        <v>218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>
        <v>218</v>
      </c>
      <c r="D76" s="153">
        <v>218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>
        <v>47</v>
      </c>
      <c r="D77" s="154">
        <v>47</v>
      </c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1759</v>
      </c>
      <c r="D85" s="149">
        <f>SUM(D86:D90)+D94</f>
        <v>1759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>
        <v>721</v>
      </c>
      <c r="D86" s="153">
        <v>721</v>
      </c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547</v>
      </c>
      <c r="D87" s="153">
        <v>547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>
        <v>133</v>
      </c>
      <c r="D88" s="153">
        <v>133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32</v>
      </c>
      <c r="D89" s="153">
        <v>32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198</v>
      </c>
      <c r="D90" s="148">
        <f>SUM(D91:D93)</f>
        <v>198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>
        <v>103</v>
      </c>
      <c r="D92" s="153">
        <v>103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95</v>
      </c>
      <c r="D93" s="153">
        <v>95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128</v>
      </c>
      <c r="D94" s="153">
        <v>128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2025</v>
      </c>
      <c r="D96" s="149">
        <f>D85+D80+D75+D71+D95</f>
        <v>2025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3339</v>
      </c>
      <c r="D97" s="149">
        <f>D96+D68+D66</f>
        <v>2025</v>
      </c>
      <c r="E97" s="149">
        <f>E96+E68+E66</f>
        <v>1314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2" t="s">
        <v>778</v>
      </c>
      <c r="B107" s="632"/>
      <c r="C107" s="632"/>
      <c r="D107" s="632"/>
      <c r="E107" s="632"/>
      <c r="F107" s="632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1" t="s">
        <v>868</v>
      </c>
      <c r="B109" s="631"/>
      <c r="C109" s="631" t="s">
        <v>859</v>
      </c>
      <c r="D109" s="631"/>
      <c r="E109" s="631"/>
      <c r="F109" s="631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30" t="s">
        <v>860</v>
      </c>
      <c r="D111" s="630"/>
      <c r="E111" s="630"/>
      <c r="F111" s="630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showGridLines="0" zoomScalePageLayoutView="0" workbookViewId="0" topLeftCell="A1">
      <selection activeCell="A1" sqref="A1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7" t="str">
        <f>'справка №1-БАЛАНС'!E3</f>
        <v>ТОДОРОВ АД</v>
      </c>
      <c r="D4" s="618"/>
      <c r="E4" s="618"/>
      <c r="F4" s="578"/>
      <c r="G4" s="580" t="s">
        <v>2</v>
      </c>
      <c r="H4" s="580"/>
      <c r="I4" s="589">
        <f>'справка №1-БАЛАНС'!H3</f>
        <v>130078447</v>
      </c>
    </row>
    <row r="5" spans="1:9" ht="15">
      <c r="A5" s="522" t="s">
        <v>5</v>
      </c>
      <c r="B5" s="579"/>
      <c r="C5" s="607" t="str">
        <f>'справка №1-БАЛАНС'!E5</f>
        <v>01.01.2015 - 31.12.2015</v>
      </c>
      <c r="D5" s="638"/>
      <c r="E5" s="638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870</v>
      </c>
      <c r="B30" s="637"/>
      <c r="C30" s="637"/>
      <c r="D30" s="568" t="s">
        <v>817</v>
      </c>
      <c r="E30" s="636" t="s">
        <v>861</v>
      </c>
      <c r="F30" s="636"/>
      <c r="G30" s="636"/>
      <c r="H30" s="519" t="s">
        <v>779</v>
      </c>
      <c r="I30" s="636" t="s">
        <v>862</v>
      </c>
      <c r="J30" s="636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showGridLines="0" zoomScalePageLayoutView="0" workbookViewId="0" topLeftCell="A1">
      <selection activeCell="A1" sqref="A1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2.25390625" style="51" bestFit="1" customWidth="1"/>
    <col min="4" max="4" width="17.625" style="51" bestFit="1" customWidth="1"/>
    <col min="5" max="5" width="23.125" style="51" bestFit="1" customWidth="1"/>
    <col min="6" max="6" width="18.375" style="51" bestFit="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7" t="str">
        <f>'справка №1-БАЛАНС'!E3</f>
        <v>ТОДОРОВ АД</v>
      </c>
      <c r="C5" s="617"/>
      <c r="D5" s="587"/>
      <c r="E5" s="353" t="s">
        <v>2</v>
      </c>
      <c r="F5" s="590">
        <f>'справка №1-БАЛАНС'!H3</f>
        <v>130078447</v>
      </c>
    </row>
    <row r="6" spans="1:13" ht="15" customHeight="1">
      <c r="A6" s="54" t="s">
        <v>820</v>
      </c>
      <c r="B6" s="607" t="str">
        <f>'справка №1-БАЛАНС'!E5</f>
        <v>01.01.2015 - 31.12.2015</v>
      </c>
      <c r="C6" s="638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9"/>
      <c r="C7" s="640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8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8" customHeight="1">
      <c r="A11" s="66" t="s">
        <v>827</v>
      </c>
      <c r="B11" s="67"/>
      <c r="C11" s="536"/>
      <c r="D11" s="536"/>
      <c r="E11" s="536"/>
      <c r="F11" s="536"/>
    </row>
    <row r="12" spans="1:6" ht="14.25" customHeight="1">
      <c r="A12" s="66" t="s">
        <v>867</v>
      </c>
      <c r="B12" s="67"/>
      <c r="C12" s="550">
        <v>1127</v>
      </c>
      <c r="D12" s="550">
        <v>100</v>
      </c>
      <c r="E12" s="550"/>
      <c r="F12" s="552">
        <f>C12-E12</f>
        <v>1127</v>
      </c>
    </row>
    <row r="13" spans="1:6" ht="12.75">
      <c r="A13" s="66">
        <v>2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>
        <v>3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551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830</v>
      </c>
      <c r="C27" s="536">
        <f>SUM(C12:C26)</f>
        <v>1127</v>
      </c>
      <c r="D27" s="536"/>
      <c r="E27" s="536">
        <f>SUM(E12:E26)</f>
        <v>0</v>
      </c>
      <c r="F27" s="551">
        <f>SUM(F12:F26)</f>
        <v>1127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831</v>
      </c>
      <c r="B28" s="70"/>
      <c r="C28" s="536"/>
      <c r="D28" s="536"/>
      <c r="E28" s="536"/>
      <c r="F28" s="551"/>
    </row>
    <row r="29" spans="1:6" ht="25.5">
      <c r="A29" s="66" t="s">
        <v>858</v>
      </c>
      <c r="B29" s="70"/>
      <c r="C29" s="550"/>
      <c r="D29" s="550">
        <v>34</v>
      </c>
      <c r="E29" s="550"/>
      <c r="F29" s="552">
        <f>C29-E29</f>
        <v>0</v>
      </c>
    </row>
    <row r="30" spans="1:6" ht="12.75">
      <c r="A30" s="66" t="s">
        <v>545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832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833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545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548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834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835</v>
      </c>
      <c r="B62" s="70"/>
      <c r="C62" s="536"/>
      <c r="D62" s="536"/>
      <c r="E62" s="536"/>
      <c r="F62" s="551"/>
    </row>
    <row r="63" spans="1:6" ht="12.75">
      <c r="A63" s="66">
        <v>1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545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548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836</v>
      </c>
      <c r="B78" s="69" t="s">
        <v>837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838</v>
      </c>
      <c r="B79" s="69" t="s">
        <v>839</v>
      </c>
      <c r="C79" s="536">
        <f>C78+C61+C44+C27</f>
        <v>1127</v>
      </c>
      <c r="D79" s="536"/>
      <c r="E79" s="536">
        <f>E78+E61+E44+E27</f>
        <v>0</v>
      </c>
      <c r="F79" s="551">
        <f>F78+F61+F44+F27</f>
        <v>1127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840</v>
      </c>
      <c r="B80" s="69"/>
      <c r="C80" s="536"/>
      <c r="D80" s="536"/>
      <c r="E80" s="536"/>
      <c r="F80" s="551"/>
    </row>
    <row r="81" spans="1:6" ht="14.25" customHeight="1">
      <c r="A81" s="66" t="s">
        <v>827</v>
      </c>
      <c r="B81" s="70"/>
      <c r="C81" s="536"/>
      <c r="D81" s="536"/>
      <c r="E81" s="536"/>
      <c r="F81" s="551"/>
    </row>
    <row r="82" spans="1:6" ht="12.75">
      <c r="A82" s="66" t="s">
        <v>828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829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841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831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842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833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843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835</v>
      </c>
      <c r="B132" s="70"/>
      <c r="C132" s="536"/>
      <c r="D132" s="536"/>
      <c r="E132" s="536"/>
      <c r="F132" s="551"/>
    </row>
    <row r="133" spans="1:6" ht="12.75">
      <c r="A133" s="66" t="s">
        <v>542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836</v>
      </c>
      <c r="B148" s="69" t="s">
        <v>844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845</v>
      </c>
      <c r="B149" s="69" t="s">
        <v>846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870</v>
      </c>
      <c r="B151" s="561"/>
      <c r="C151" s="639" t="s">
        <v>859</v>
      </c>
      <c r="D151" s="639"/>
      <c r="E151" s="639"/>
      <c r="F151" s="639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9" t="s">
        <v>860</v>
      </c>
      <c r="D153" s="639"/>
      <c r="E153" s="639"/>
      <c r="F153" s="639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12:F26 C46:F60 C63:F77 C82:F96 C99:F113 C116:F130 C29:F4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B5:C6 F5:F6" unlockedFormula="1"/>
    <ignoredError sqref="A15 A30:A34 A47:A51 A64:A68 B61 A82:A86 A99:A102 A116:A121 A133:A1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Тодоров АД</dc:title>
  <dc:subject/>
  <dc:creator>Николай Колев</dc:creator>
  <cp:keywords/>
  <dc:description/>
  <cp:lastModifiedBy>Nikolay Kolev</cp:lastModifiedBy>
  <cp:lastPrinted>2016-02-25T18:13:47Z</cp:lastPrinted>
  <dcterms:created xsi:type="dcterms:W3CDTF">2000-06-29T12:02:40Z</dcterms:created>
  <dcterms:modified xsi:type="dcterms:W3CDTF">2016-02-28T17:10:29Z</dcterms:modified>
  <cp:category/>
  <cp:version/>
  <cp:contentType/>
  <cp:contentStatus/>
</cp:coreProperties>
</file>