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r:id="rId9"/>
  </sheets>
  <definedNames>
    <definedName name="_xlnm.Print_Area" localSheetId="6">'справка №7-КИС'!$A$1:$R$133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<sst xmlns="http://schemas.openxmlformats.org/spreadsheetml/2006/main" count="650" uniqueCount="411">
  <si>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</si>
  <si>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</si>
  <si>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</si>
  <si>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</si>
  <si>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</si>
  <si>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</si>
  <si>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</si>
  <si>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</si>
  <si>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</si>
  <si>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</si>
  <si>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</si>
  <si>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</si>
  <si>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</si>
  <si>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</si>
  <si>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</si>
  <si>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</si>
  <si>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</si>
  <si>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</si>
  <si>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</si>
  <si>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</si>
  <si>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</si>
  <si>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</si>
  <si>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</si>
  <si>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</si>
  <si>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</si>
  <si>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</si>
  <si>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</si>
  <si>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</si>
  <si>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</si>
  <si>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</si>
  <si>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</si>
  <si>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</si>
  <si>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</si>
  <si>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</si>
  <si>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</si>
  <si>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</si>
  <si>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</si>
  <si>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</si>
  <si>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</si>
  <si>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</si>
  <si>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</si>
  <si>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</si>
  <si>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</si>
  <si>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</si>
  <si>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</si>
  <si>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</si>
  <si>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</si>
  <si>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</si>
  <si>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</si>
  <si>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</si>
  <si>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</si>
  <si>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</si>
  <si>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</si>
  <si>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</si>
  <si>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</si>
  <si>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</si>
  <si>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</si>
  <si>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</si>
  <si>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</si>
  <si>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</si>
  <si>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</si>
  <si>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</si>
  <si>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</si>
  <si>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</si>
  <si>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</si>
  <si>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</si>
  <si>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</si>
  <si>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</si>
  <si>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</si>
  <si>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</si>
  <si>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</si>
  <si>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</si>
  <si>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</si>
  <si>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</si>
  <si>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</si>
  <si>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</si>
  <si>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</si>
  <si>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</si>
  <si>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</si>
  <si>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</si>
  <si>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</si>
  <si>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</si>
  <si>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</si>
  <si>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</si>
  <si>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</si>
  <si>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</si>
  <si>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</si>
  <si>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</si>
  <si>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</si>
  <si>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</si>
  <si>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</si>
  <si>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</si>
  <si>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</si>
  <si>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</si>
  <si>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</si>
  <si>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</si>
  <si>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</si>
  <si>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</si>
  <si>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</si>
  <si>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</si>
  <si>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</si>
  <si>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</si>
  <si>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</si>
  <si>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</si>
  <si>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</si>
  <si>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</si>
  <si>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</si>
  <si>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</si>
  <si>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</si>
  <si>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</si>
  <si>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</si>
  <si>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</si>
  <si>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</si>
  <si>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</si>
  <si>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</si>
  <si>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</si>
  <si>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</si>
  <si>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</si>
  <si>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</si>
  <si>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</si>
  <si>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</si>
  <si>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</si>
  <si>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</si>
  <si>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</si>
  <si>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</si>
  <si>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</si>
  <si>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</si>
  <si>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</si>
  <si>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</si>
  <si>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</si>
  <si>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</si>
  <si>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</si>
  <si>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</si>
  <si>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</si>
  <si>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</si>
  <si>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</si>
  <si>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</si>
  <si>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</si>
  <si>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</si>
  <si>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</si>
  <si>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</si>
  <si>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</si>
  <si>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</si>
  <si>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</si>
  <si>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</si>
  <si>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</si>
  <si>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</si>
  <si>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</si>
  <si>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</si>
  <si>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</si>
  <si>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</si>
  <si>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</si>
  <si>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</si>
  <si>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</si>
  <si>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</si>
  <si>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</si>
  <si>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</si>
  <si>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</si>
  <si>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</si>
  <si>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</si>
  <si>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</si>
  <si>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</si>
  <si>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</si>
  <si>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</si>
  <si>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</si>
  <si>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</si>
  <si>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</si>
  <si>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</si>
  <si>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</si>
  <si>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</si>
  <si>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</si>
  <si>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</si>
  <si>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</si>
  <si>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</si>
  <si>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</si>
  <si>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</si>
  <si>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</si>
  <si>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</si>
  <si>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</si>
  <si>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</si>
  <si>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</si>
  <si>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</si>
  <si>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</si>
  <si>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</si>
  <si>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</si>
  <si>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</si>
  <si>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</si>
  <si>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</si>
  <si>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</si>
  <si>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</si>
  <si>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</si>
  <si>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</si>
  <si>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</si>
  <si>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</si>
  <si>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</si>
  <si>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</si>
  <si>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</si>
  <si>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</si>
  <si>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</si>
  <si>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</si>
  <si>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</si>
  <si>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</si>
  <si>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</si>
  <si>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</si>
  <si>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</si>
  <si>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</si>
  <si>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</si>
  <si>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</si>
  <si>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</si>
  <si>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</si>
  <si>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</si>
  <si>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</si>
  <si>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</si>
  <si>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</si>
  <si>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</si>
  <si>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</si>
  <si>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</si>
  <si>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</si>
  <si>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</si>
  <si>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</si>
  <si>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</si>
  <si>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</si>
  <si>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</si>
  <si>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</si>
  <si>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</si>
  <si>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</si>
  <si>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</si>
  <si>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</si>
  <si>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</si>
  <si>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</si>
  <si>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</si>
  <si>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</si>
  <si>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</si>
  <si>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</si>
  <si>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</si>
  <si>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</si>
  <si>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</si>
  <si>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</si>
  <si>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</si>
  <si>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</si>
  <si>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</si>
  <si>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</si>
  <si>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</si>
  <si>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</si>
  <si>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</si>
  <si>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</si>
  <si>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</si>
  <si>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</si>
  <si>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</si>
  <si>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</si>
  <si>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</si>
  <si>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</si>
  <si>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</si>
  <si>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</si>
  <si>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</si>
  <si>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</si>
  <si>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</si>
  <si>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</si>
  <si>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</si>
  <si>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</si>
  <si>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</si>
  <si>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</si>
  <si>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</si>
  <si>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</si>
  <si>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</si>
  <si>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</si>
  <si>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</si>
  <si>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</si>
  <si>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</si>
  <si>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</si>
  <si>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</si>
  <si>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</si>
  <si>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</si>
  <si>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</si>
  <si>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</si>
  <si>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</si>
  <si>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</si>
  <si>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</si>
  <si>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</si>
  <si>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</si>
  <si>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</si>
  <si>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</si>
  <si>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</si>
  <si>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</si>
  <si>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</si>
  <si>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</si>
  <si>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</si>
  <si>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</si>
  <si>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</si>
  <si>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</si>
  <si>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</si>
  <si>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</si>
  <si>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</si>
  <si>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</si>
  <si>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</si>
  <si>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</si>
  <si>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</si>
  <si>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</si>
  <si>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</si>
  <si>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</si>
  <si>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</si>
  <si>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</si>
  <si>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</si>
  <si>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</si>
  <si>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</si>
  <si>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</si>
  <si>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</si>
  <si>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</si>
  <si>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</si>
  <si>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</si>
  <si>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</si>
  <si>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</si>
  <si>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</si>
  <si>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</si>
  <si>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</si>
  <si>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</si>
  <si>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</si>
  <si>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 xml:space="preserve">Sinergon Holding AD                               </t>
  </si>
  <si>
    <t>Orgachim AD</t>
  </si>
  <si>
    <t>Sofarma AD</t>
  </si>
  <si>
    <t>Monbat AD</t>
  </si>
  <si>
    <t>Eurohold Bulgaria AD</t>
  </si>
  <si>
    <t>Corporate Commercial Bank AD</t>
  </si>
  <si>
    <t>Purva Investicionna Banka AD</t>
  </si>
  <si>
    <t>Zurneni Hrani Bulgaria AD</t>
  </si>
  <si>
    <t>Enemona AD - Kozloduy</t>
  </si>
  <si>
    <t>Billboard AD</t>
  </si>
  <si>
    <t>Transgaz S.A.</t>
  </si>
  <si>
    <t>BG11ALBAAT17</t>
  </si>
  <si>
    <t>BG1100019980</t>
  </si>
  <si>
    <t>BG1100033981</t>
  </si>
  <si>
    <t>BG11ORRUAT13</t>
  </si>
  <si>
    <t>BG11TOSOAT18</t>
  </si>
  <si>
    <t>BG11SOSOBT18</t>
  </si>
  <si>
    <t>BG1100075065</t>
  </si>
  <si>
    <t>BG1100114062</t>
  </si>
  <si>
    <t>BG1100129052</t>
  </si>
  <si>
    <t>BG1100106050</t>
  </si>
  <si>
    <t>BG1100109070</t>
  </si>
  <si>
    <t>BG1100042073</t>
  </si>
  <si>
    <t>BG1100088076</t>
  </si>
  <si>
    <t>ROTGNTACNOR8</t>
  </si>
  <si>
    <t>БФБ - СОФИЯ</t>
  </si>
  <si>
    <t>BG40</t>
  </si>
  <si>
    <t>SOFIX</t>
  </si>
  <si>
    <t>BGN</t>
  </si>
  <si>
    <t>RON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</si>
  <si>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</si>
  <si>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</si>
  <si>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</si>
  <si>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</si>
  <si>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</si>
  <si>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</si>
  <si>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</si>
  <si>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</si>
  <si>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</si>
  <si>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</si>
  <si>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 xml:space="preserve">     Съставител:……………………….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</si>
  <si>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</si>
  <si>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</si>
  <si>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</si>
  <si>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</si>
  <si>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</si>
  <si>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 xml:space="preserve">Albena AD                                         </t>
  </si>
  <si>
    <t xml:space="preserve">Industrialen Holding Bulgaria AD                  </t>
  </si>
  <si>
    <t>Prouchvane i dobiv na neft i gaz AD</t>
  </si>
  <si>
    <t>Toplivo</t>
  </si>
  <si>
    <t>Chimiport AD</t>
  </si>
  <si>
    <t>BG1100019022</t>
  </si>
  <si>
    <t>BG1100046066</t>
  </si>
  <si>
    <t>TBI CREDIT5</t>
  </si>
  <si>
    <t>TBI CREDIT4</t>
  </si>
  <si>
    <t>FairPlay</t>
  </si>
  <si>
    <t>Sv. Kosntantin i Elena</t>
  </si>
  <si>
    <t>Balkanstroy AD</t>
  </si>
  <si>
    <t>Ibuild Jsc</t>
  </si>
  <si>
    <t>Etap Adress AD</t>
  </si>
  <si>
    <t>B.L. Leasing AD</t>
  </si>
  <si>
    <t>TBI Leasing AD</t>
  </si>
  <si>
    <t>Eurolease Auto 2</t>
  </si>
  <si>
    <t>Роял Потейтос</t>
  </si>
  <si>
    <t>BG2100011050</t>
  </si>
  <si>
    <t>BG2100038061</t>
  </si>
  <si>
    <t>BG2100014054</t>
  </si>
  <si>
    <t>BG2100036057</t>
  </si>
  <si>
    <t>BG2100031058</t>
  </si>
  <si>
    <t>BG2100009062</t>
  </si>
  <si>
    <t>BG2100011068</t>
  </si>
  <si>
    <t>BG2100012066</t>
  </si>
  <si>
    <t>BG2100019061</t>
  </si>
  <si>
    <t>BG2100006076</t>
  </si>
  <si>
    <t>BG2100008072</t>
  </si>
  <si>
    <t>BG2100030076</t>
  </si>
  <si>
    <t>BG2100026066</t>
  </si>
  <si>
    <t>EUR</t>
  </si>
  <si>
    <t>Отчетен период:01.01-30.06.2008</t>
  </si>
  <si>
    <t>/Б.Данова/</t>
  </si>
  <si>
    <t>/Г.Бисерински/</t>
  </si>
  <si>
    <t xml:space="preserve">5. Други </t>
  </si>
  <si>
    <t>Monbat AD - blocked shares</t>
  </si>
  <si>
    <t>BG1100075065 - bl.</t>
  </si>
  <si>
    <t>BSFARM</t>
  </si>
  <si>
    <t>/Н. Петрова/</t>
  </si>
  <si>
    <t>/Н.Петрова/</t>
  </si>
  <si>
    <t>/Н . Петрова/</t>
  </si>
  <si>
    <t>1. Приходи от дивиденти и съучастия</t>
  </si>
  <si>
    <t>Дата: 13.10.2008</t>
  </si>
  <si>
    <t xml:space="preserve">Дата: 13.10.2008                                                                                                                      </t>
  </si>
  <si>
    <t xml:space="preserve">Дата13.10.2008               Съставител:…………... </t>
  </si>
  <si>
    <t>Дата:27.02.2009</t>
  </si>
  <si>
    <t>/З.Дорянов/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</si>
</sst>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[Red]\-#,##0\,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.5"/>
      <name val="Arial"/>
      <family val="2"/>
    </font>
    <font>
      <u val="single"/>
      <sz val="8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63" applyFont="1" applyFill="1" applyBorder="1" applyAlignment="1" applyProtection="1">
      <alignment horizontal="left" vertical="justify" wrapText="1"/>
      <protection locked="0"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34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33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5" fontId="14" fillId="0" borderId="10" xfId="0" applyNumberFormat="1" applyFont="1" applyFill="1" applyBorder="1" applyAlignment="1">
      <alignment horizontal="left"/>
    </xf>
    <xf numFmtId="165" fontId="14" fillId="0" borderId="10" xfId="0" applyNumberFormat="1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33" fillId="0" borderId="10" xfId="53" applyFont="1" applyBorder="1" applyAlignment="1" applyProtection="1">
      <alignment/>
      <protection/>
    </xf>
    <xf numFmtId="0" fontId="14" fillId="0" borderId="10" xfId="58" applyFont="1" applyFill="1" applyBorder="1" applyAlignment="1">
      <alignment horizontal="left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3" fontId="14" fillId="0" borderId="14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0" fontId="35" fillId="0" borderId="0" xfId="0" applyNumberFormat="1" applyFont="1" applyAlignment="1">
      <alignment/>
    </xf>
    <xf numFmtId="10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7" fillId="0" borderId="0" xfId="0" applyFont="1" applyAlignment="1">
      <alignment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33" borderId="10" xfId="63" applyFont="1" applyFill="1" applyBorder="1" applyAlignment="1">
      <alignment horizontal="left" vertical="justify" wrapText="1"/>
      <protection/>
    </xf>
    <xf numFmtId="0" fontId="4" fillId="0" borderId="0" xfId="63" applyFont="1" applyFill="1" applyBorder="1" applyAlignment="1" applyProtection="1">
      <alignment horizontal="left" wrapText="1"/>
      <protection locked="0"/>
    </xf>
    <xf numFmtId="0" fontId="5" fillId="0" borderId="0" xfId="63" applyFont="1" applyFill="1" applyBorder="1" applyAlignment="1" applyProtection="1">
      <alignment horizontal="left" wrapText="1"/>
      <protection locked="0"/>
    </xf>
    <xf numFmtId="0" fontId="4" fillId="0" borderId="0" xfId="63" applyFont="1" applyFill="1" applyBorder="1" applyAlignment="1" applyProtection="1">
      <alignment horizontal="left"/>
      <protection locked="0"/>
    </xf>
    <xf numFmtId="0" fontId="5" fillId="0" borderId="0" xfId="63" applyFont="1" applyFill="1" applyBorder="1" applyAlignment="1" applyProtection="1">
      <alignment horizontal="left"/>
      <protection locked="0"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0" fontId="5" fillId="0" borderId="10" xfId="62" applyFont="1" applyBorder="1" applyAlignment="1" applyProtection="1">
      <alignment vertical="center" wrapText="1"/>
      <protection/>
    </xf>
    <xf numFmtId="3" fontId="5" fillId="0" borderId="10" xfId="62" applyNumberFormat="1" applyFont="1" applyBorder="1" applyAlignment="1" applyProtection="1">
      <alignment vertical="center"/>
      <protection/>
    </xf>
    <xf numFmtId="0" fontId="4" fillId="0" borderId="10" xfId="62" applyFont="1" applyBorder="1" applyProtection="1">
      <alignment/>
      <protection/>
    </xf>
    <xf numFmtId="0" fontId="4" fillId="0" borderId="10" xfId="0" applyFont="1" applyBorder="1" applyAlignment="1">
      <alignment wrapText="1"/>
    </xf>
    <xf numFmtId="4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41" fontId="5" fillId="0" borderId="10" xfId="63" applyNumberFormat="1" applyFont="1" applyFill="1" applyBorder="1" applyAlignment="1" applyProtection="1">
      <alignment horizontal="right" vertical="justify"/>
      <protection/>
    </xf>
    <xf numFmtId="1" fontId="5" fillId="0" borderId="10" xfId="0" applyNumberFormat="1" applyFont="1" applyBorder="1" applyAlignment="1">
      <alignment horizontal="right" vertical="top" wrapText="1"/>
    </xf>
    <xf numFmtId="165" fontId="14" fillId="0" borderId="15" xfId="0" applyNumberFormat="1" applyFont="1" applyFill="1" applyBorder="1" applyAlignment="1">
      <alignment horizontal="left"/>
    </xf>
    <xf numFmtId="0" fontId="31" fillId="0" borderId="15" xfId="0" applyNumberFormat="1" applyFont="1" applyFill="1" applyBorder="1" applyAlignment="1">
      <alignment horizontal="justify"/>
    </xf>
    <xf numFmtId="0" fontId="31" fillId="0" borderId="16" xfId="0" applyFont="1" applyFill="1" applyBorder="1" applyAlignment="1">
      <alignment/>
    </xf>
    <xf numFmtId="0" fontId="39" fillId="0" borderId="10" xfId="0" applyFont="1" applyBorder="1" applyAlignment="1">
      <alignment/>
    </xf>
    <xf numFmtId="1" fontId="14" fillId="0" borderId="10" xfId="0" applyNumberFormat="1" applyFont="1" applyFill="1" applyBorder="1" applyAlignment="1">
      <alignment horizontal="right"/>
    </xf>
    <xf numFmtId="1" fontId="14" fillId="0" borderId="15" xfId="0" applyNumberFormat="1" applyFont="1" applyFill="1" applyBorder="1" applyAlignment="1">
      <alignment horizontal="right"/>
    </xf>
    <xf numFmtId="1" fontId="14" fillId="0" borderId="13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165" fontId="14" fillId="0" borderId="17" xfId="0" applyNumberFormat="1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14" fillId="35" borderId="13" xfId="0" applyNumberFormat="1" applyFont="1" applyFill="1" applyBorder="1" applyAlignment="1">
      <alignment/>
    </xf>
    <xf numFmtId="0" fontId="32" fillId="0" borderId="19" xfId="0" applyFont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14" fillId="33" borderId="10" xfId="58" applyNumberFormat="1" applyFont="1" applyFill="1" applyBorder="1">
      <alignment/>
      <protection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31" fillId="33" borderId="10" xfId="0" applyNumberFormat="1" applyFont="1" applyFill="1" applyBorder="1" applyAlignment="1">
      <alignment/>
    </xf>
    <xf numFmtId="0" fontId="14" fillId="33" borderId="10" xfId="58" applyFont="1" applyFill="1" applyBorder="1">
      <alignment/>
      <protection/>
    </xf>
    <xf numFmtId="0" fontId="31" fillId="33" borderId="10" xfId="58" applyNumberFormat="1" applyFont="1" applyFill="1" applyBorder="1">
      <alignment/>
      <protection/>
    </xf>
    <xf numFmtId="0" fontId="31" fillId="0" borderId="10" xfId="58" applyNumberFormat="1" applyFont="1" applyFill="1" applyBorder="1">
      <alignment/>
      <protection/>
    </xf>
    <xf numFmtId="0" fontId="14" fillId="0" borderId="12" xfId="58" applyFont="1" applyFill="1" applyBorder="1" applyAlignment="1">
      <alignment horizontal="left"/>
      <protection/>
    </xf>
    <xf numFmtId="0" fontId="14" fillId="0" borderId="12" xfId="58" applyFont="1" applyFill="1" applyBorder="1" applyAlignment="1">
      <alignment horizontal="left" wrapText="1"/>
      <protection/>
    </xf>
    <xf numFmtId="0" fontId="39" fillId="0" borderId="0" xfId="0" applyFont="1" applyAlignment="1">
      <alignment/>
    </xf>
    <xf numFmtId="0" fontId="31" fillId="33" borderId="19" xfId="58" applyNumberFormat="1" applyFont="1" applyFill="1" applyBorder="1">
      <alignment/>
      <protection/>
    </xf>
    <xf numFmtId="0" fontId="14" fillId="33" borderId="10" xfId="0" applyFont="1" applyFill="1" applyBorder="1" applyAlignment="1">
      <alignment horizontal="left"/>
    </xf>
    <xf numFmtId="0" fontId="14" fillId="33" borderId="10" xfId="58" applyFont="1" applyFill="1" applyBorder="1" applyAlignment="1">
      <alignment horizontal="left"/>
      <protection/>
    </xf>
    <xf numFmtId="0" fontId="14" fillId="33" borderId="10" xfId="0" applyFont="1" applyFill="1" applyBorder="1" applyAlignment="1">
      <alignment/>
    </xf>
    <xf numFmtId="177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10" fontId="9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9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vb.ro/ListedCompanies/SecurityDetail.aspx?s=TG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22">
      <selection activeCell="A51" sqref="A51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38.710937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>
      <c r="E1" s="363" t="s">
        <v>265</v>
      </c>
      <c r="F1" s="363"/>
    </row>
    <row r="2" spans="1:6" ht="7.5" customHeight="1">
      <c r="A2" s="109"/>
      <c r="B2" s="110"/>
      <c r="C2" s="365" t="s">
        <v>0</v>
      </c>
      <c r="D2" s="365"/>
      <c r="E2" s="112"/>
      <c r="F2" s="112"/>
    </row>
    <row r="3" spans="1:6" ht="22.5" customHeight="1">
      <c r="A3" s="111" t="s">
        <v>356</v>
      </c>
      <c r="B3" s="113"/>
      <c r="C3" s="109"/>
      <c r="D3" s="109"/>
      <c r="E3" s="364" t="s">
        <v>355</v>
      </c>
      <c r="F3" s="364"/>
    </row>
    <row r="4" spans="1:6" ht="12">
      <c r="A4" s="111" t="s">
        <v>395</v>
      </c>
      <c r="B4" s="113"/>
      <c r="C4" s="114"/>
      <c r="D4" s="114"/>
      <c r="E4" s="112"/>
      <c r="F4" s="115" t="s">
        <v>83</v>
      </c>
    </row>
    <row r="5" spans="1:6" ht="50.25" customHeight="1">
      <c r="A5" s="116" t="s">
        <v>1</v>
      </c>
      <c r="B5" s="117" t="s">
        <v>2</v>
      </c>
      <c r="C5" s="117" t="s">
        <v>3</v>
      </c>
      <c r="D5" s="118" t="s">
        <v>7</v>
      </c>
      <c r="E5" s="117" t="s">
        <v>4</v>
      </c>
      <c r="F5" s="117" t="s">
        <v>5</v>
      </c>
    </row>
    <row r="6" spans="1:6" ht="12">
      <c r="A6" s="116" t="s">
        <v>6</v>
      </c>
      <c r="B6" s="116">
        <v>1</v>
      </c>
      <c r="C6" s="116">
        <v>2</v>
      </c>
      <c r="D6" s="118" t="s">
        <v>6</v>
      </c>
      <c r="E6" s="116">
        <v>1</v>
      </c>
      <c r="F6" s="116">
        <v>2</v>
      </c>
    </row>
    <row r="7" spans="1:6" ht="12">
      <c r="A7" s="119" t="s">
        <v>8</v>
      </c>
      <c r="B7" s="83"/>
      <c r="C7" s="83"/>
      <c r="D7" s="84" t="s">
        <v>28</v>
      </c>
      <c r="E7" s="83"/>
      <c r="F7" s="83"/>
    </row>
    <row r="8" spans="1:30" ht="12.75">
      <c r="A8" s="86" t="s">
        <v>29</v>
      </c>
      <c r="B8" s="85"/>
      <c r="C8" s="85"/>
      <c r="D8" s="86" t="s">
        <v>30</v>
      </c>
      <c r="E8" s="234">
        <v>3088090</v>
      </c>
      <c r="F8" s="302">
        <v>2942930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85" t="s">
        <v>259</v>
      </c>
      <c r="B9" s="85"/>
      <c r="C9" s="85"/>
      <c r="D9" s="86" t="s">
        <v>31</v>
      </c>
      <c r="E9" s="85"/>
      <c r="F9" s="8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85" t="s">
        <v>170</v>
      </c>
      <c r="B10" s="85"/>
      <c r="C10" s="85"/>
      <c r="D10" s="85" t="s">
        <v>258</v>
      </c>
      <c r="E10" s="233">
        <f>3464137.37-2035241.75</f>
        <v>1428895.62</v>
      </c>
      <c r="F10" s="303">
        <v>1256575.84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85" t="s">
        <v>187</v>
      </c>
      <c r="B11" s="85"/>
      <c r="C11" s="85"/>
      <c r="D11" s="85" t="s">
        <v>32</v>
      </c>
      <c r="E11" s="85"/>
      <c r="F11" s="8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85" t="s">
        <v>250</v>
      </c>
      <c r="B12" s="85"/>
      <c r="C12" s="85"/>
      <c r="D12" s="85" t="s">
        <v>211</v>
      </c>
      <c r="E12" s="85"/>
      <c r="F12" s="8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0" t="s">
        <v>12</v>
      </c>
      <c r="B13" s="85"/>
      <c r="C13" s="85"/>
      <c r="D13" s="120" t="s">
        <v>27</v>
      </c>
      <c r="E13" s="234">
        <f>SUM(E10:E12)</f>
        <v>1428895.62</v>
      </c>
      <c r="F13" s="234">
        <f>SUM(F10:F12)</f>
        <v>1256575.84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86" t="s">
        <v>311</v>
      </c>
      <c r="B14" s="85"/>
      <c r="C14" s="85"/>
      <c r="D14" s="86" t="s">
        <v>33</v>
      </c>
      <c r="E14" s="85"/>
      <c r="F14" s="8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0" t="s">
        <v>39</v>
      </c>
      <c r="B15" s="85"/>
      <c r="C15" s="85"/>
      <c r="D15" s="85" t="s">
        <v>34</v>
      </c>
      <c r="E15" s="233">
        <f>E16+E17</f>
        <v>2589242.01</v>
      </c>
      <c r="F15" s="233">
        <f>F16+F17</f>
        <v>659479.11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84" t="s">
        <v>41</v>
      </c>
      <c r="B16" s="85"/>
      <c r="C16" s="85"/>
      <c r="D16" s="85" t="s">
        <v>35</v>
      </c>
      <c r="E16" s="233">
        <v>2589242.01</v>
      </c>
      <c r="F16" s="303">
        <v>768830.12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84" t="s">
        <v>43</v>
      </c>
      <c r="B17" s="85"/>
      <c r="C17" s="85"/>
      <c r="D17" s="85" t="s">
        <v>36</v>
      </c>
      <c r="E17" s="85"/>
      <c r="F17" s="303">
        <v>-109351.01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83" t="s">
        <v>9</v>
      </c>
      <c r="B18" s="85"/>
      <c r="C18" s="85"/>
      <c r="D18" s="83" t="s">
        <v>37</v>
      </c>
      <c r="E18" s="233">
        <v>-1285284.8</v>
      </c>
      <c r="F18" s="303">
        <v>1929762.9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83" t="s">
        <v>10</v>
      </c>
      <c r="B19" s="233">
        <f>52107.45+387033.36</f>
        <v>439140.81</v>
      </c>
      <c r="C19" s="237">
        <v>408993.67</v>
      </c>
      <c r="D19" s="120" t="s">
        <v>38</v>
      </c>
      <c r="E19" s="234">
        <f>SUM(E15+E18)</f>
        <v>1303957.2099999997</v>
      </c>
      <c r="F19" s="234">
        <f>F15+F18</f>
        <v>2589242.01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83" t="s">
        <v>312</v>
      </c>
      <c r="B20" s="233">
        <v>2471186.54</v>
      </c>
      <c r="C20" s="237">
        <v>1729806.09</v>
      </c>
      <c r="D20" s="121" t="s">
        <v>40</v>
      </c>
      <c r="E20" s="234">
        <f>E8+E13+E19</f>
        <v>5820942.83</v>
      </c>
      <c r="F20" s="234">
        <f>F8+F13+F19</f>
        <v>6788747.85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83" t="s">
        <v>249</v>
      </c>
      <c r="B21" s="85"/>
      <c r="C21" s="85"/>
      <c r="D21" s="122"/>
      <c r="E21" s="85"/>
      <c r="F21" s="8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1" t="s">
        <v>12</v>
      </c>
      <c r="B22" s="234">
        <f>SUM(B18:B21)</f>
        <v>2910327.35</v>
      </c>
      <c r="C22" s="234">
        <f>SUM(C18:C21)</f>
        <v>2138799.7600000002</v>
      </c>
      <c r="D22" s="83"/>
      <c r="E22" s="85"/>
      <c r="F22" s="8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84" t="s">
        <v>213</v>
      </c>
      <c r="B23" s="85"/>
      <c r="C23" s="85"/>
      <c r="D23" s="84" t="s">
        <v>42</v>
      </c>
      <c r="E23" s="85"/>
      <c r="F23" s="8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83" t="s">
        <v>259</v>
      </c>
      <c r="B24" s="233">
        <f>SUM(B25:B28)</f>
        <v>2889969.91</v>
      </c>
      <c r="C24" s="233">
        <f>SUM(C25:C28)</f>
        <v>4576260.4399999995</v>
      </c>
      <c r="D24" s="123" t="s">
        <v>260</v>
      </c>
      <c r="E24" s="85"/>
      <c r="F24" s="8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83" t="s">
        <v>170</v>
      </c>
      <c r="B25" s="233">
        <v>1689548</v>
      </c>
      <c r="C25" s="304">
        <v>3345033.17</v>
      </c>
      <c r="D25" s="85" t="s">
        <v>244</v>
      </c>
      <c r="E25" s="233">
        <f>E26+E27+E28</f>
        <v>18501.24</v>
      </c>
      <c r="F25" s="233">
        <f>F26+F27+F28</f>
        <v>28227.5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83" t="s">
        <v>206</v>
      </c>
      <c r="B26" s="235"/>
      <c r="C26" s="83"/>
      <c r="D26" s="85" t="s">
        <v>313</v>
      </c>
      <c r="E26" s="235">
        <v>818.24</v>
      </c>
      <c r="F26" s="237">
        <v>1209.49</v>
      </c>
    </row>
    <row r="27" spans="1:6" ht="12.75">
      <c r="A27" s="83" t="s">
        <v>187</v>
      </c>
      <c r="B27" s="235">
        <v>1200421.91</v>
      </c>
      <c r="C27" s="304">
        <v>1231227.27</v>
      </c>
      <c r="D27" s="85" t="s">
        <v>172</v>
      </c>
      <c r="E27" s="235">
        <v>17683</v>
      </c>
      <c r="F27" s="305">
        <v>27018.01</v>
      </c>
    </row>
    <row r="28" spans="1:6" ht="12">
      <c r="A28" s="83" t="s">
        <v>11</v>
      </c>
      <c r="B28" s="83"/>
      <c r="C28" s="83"/>
      <c r="D28" s="5" t="s">
        <v>204</v>
      </c>
      <c r="E28" s="83"/>
      <c r="F28" s="235"/>
    </row>
    <row r="29" spans="1:6" ht="12.75">
      <c r="A29" s="83" t="s">
        <v>251</v>
      </c>
      <c r="B29" s="83"/>
      <c r="C29" s="83"/>
      <c r="D29" s="123" t="s">
        <v>228</v>
      </c>
      <c r="E29" s="235">
        <v>0</v>
      </c>
      <c r="F29" s="237">
        <v>3350.33</v>
      </c>
    </row>
    <row r="30" spans="1:6" ht="12.75">
      <c r="A30" s="83" t="s">
        <v>252</v>
      </c>
      <c r="B30" s="83"/>
      <c r="C30" s="83"/>
      <c r="D30" s="5" t="s">
        <v>261</v>
      </c>
      <c r="E30" s="235">
        <v>351.23</v>
      </c>
      <c r="F30" s="305">
        <v>785.9</v>
      </c>
    </row>
    <row r="31" spans="1:6" ht="12.75">
      <c r="A31" s="83" t="s">
        <v>253</v>
      </c>
      <c r="B31" s="83"/>
      <c r="C31" s="83"/>
      <c r="D31" s="123" t="s">
        <v>189</v>
      </c>
      <c r="E31" s="235">
        <v>100.13</v>
      </c>
      <c r="F31" s="305">
        <v>173.1</v>
      </c>
    </row>
    <row r="32" spans="1:6" ht="12">
      <c r="A32" s="83" t="s">
        <v>254</v>
      </c>
      <c r="B32" s="83"/>
      <c r="C32" s="83"/>
      <c r="D32" s="123" t="s">
        <v>190</v>
      </c>
      <c r="E32" s="83"/>
      <c r="F32" s="235"/>
    </row>
    <row r="33" spans="1:6" ht="12">
      <c r="A33" s="83" t="s">
        <v>255</v>
      </c>
      <c r="B33" s="83"/>
      <c r="C33" s="83"/>
      <c r="D33" s="123" t="s">
        <v>262</v>
      </c>
      <c r="E33" s="83"/>
      <c r="F33" s="235"/>
    </row>
    <row r="34" spans="1:6" ht="12">
      <c r="A34" s="121" t="s">
        <v>13</v>
      </c>
      <c r="B34" s="236">
        <f>SUM(B24+B29+B30+B31+B32+B33)</f>
        <v>2889969.91</v>
      </c>
      <c r="C34" s="236">
        <f>C24+C29+C30+C31+C32+C33</f>
        <v>4576260.4399999995</v>
      </c>
      <c r="D34" s="83" t="s">
        <v>263</v>
      </c>
      <c r="E34" s="83"/>
      <c r="F34" s="235"/>
    </row>
    <row r="35" spans="1:6" ht="15" customHeight="1">
      <c r="A35" s="84" t="s">
        <v>210</v>
      </c>
      <c r="B35" s="83"/>
      <c r="C35" s="83"/>
      <c r="D35" s="123" t="s">
        <v>264</v>
      </c>
      <c r="E35" s="83"/>
      <c r="F35" s="235">
        <v>53043.11</v>
      </c>
    </row>
    <row r="36" spans="1:6" ht="13.5" customHeight="1">
      <c r="A36" s="85" t="s">
        <v>256</v>
      </c>
      <c r="B36" s="235">
        <v>36502</v>
      </c>
      <c r="C36" s="235"/>
      <c r="D36" s="123" t="s">
        <v>212</v>
      </c>
      <c r="E36" s="83">
        <v>5114</v>
      </c>
      <c r="F36" s="83"/>
    </row>
    <row r="37" spans="1:6" ht="24">
      <c r="A37" s="85" t="s">
        <v>171</v>
      </c>
      <c r="B37" s="235">
        <v>3609</v>
      </c>
      <c r="C37" s="306">
        <v>159267.74</v>
      </c>
      <c r="D37" s="121" t="s">
        <v>12</v>
      </c>
      <c r="E37" s="236">
        <f>E25+E29+E30+E31+E32+E33+E34+E35+E36</f>
        <v>24066.600000000002</v>
      </c>
      <c r="F37" s="236">
        <f>F25+F29+F30+F31+F32+F33+F34+F35+F36</f>
        <v>85579.94</v>
      </c>
    </row>
    <row r="38" spans="1:6" ht="12">
      <c r="A38" s="85" t="s">
        <v>257</v>
      </c>
      <c r="B38" s="83"/>
      <c r="C38" s="83"/>
      <c r="D38" s="121" t="s">
        <v>45</v>
      </c>
      <c r="E38" s="236">
        <f>E37</f>
        <v>24066.600000000002</v>
      </c>
      <c r="F38" s="236">
        <f>F37</f>
        <v>85579.94</v>
      </c>
    </row>
    <row r="39" spans="1:6" ht="12">
      <c r="A39" s="85" t="s">
        <v>188</v>
      </c>
      <c r="B39" s="83">
        <v>4287</v>
      </c>
      <c r="C39" s="83"/>
      <c r="D39" s="83"/>
      <c r="E39" s="83"/>
      <c r="F39" s="83"/>
    </row>
    <row r="40" spans="1:6" ht="12">
      <c r="A40" s="120" t="s">
        <v>14</v>
      </c>
      <c r="B40" s="236">
        <f>SUM(B36:B39)</f>
        <v>44398</v>
      </c>
      <c r="C40" s="236">
        <f>SUM(C36:C39)</f>
        <v>159267.74</v>
      </c>
      <c r="D40" s="83"/>
      <c r="E40" s="83"/>
      <c r="F40" s="83"/>
    </row>
    <row r="41" spans="1:6" ht="12">
      <c r="A41" s="86" t="s">
        <v>44</v>
      </c>
      <c r="B41" s="236">
        <v>313.52</v>
      </c>
      <c r="C41" s="83"/>
      <c r="D41" s="83"/>
      <c r="E41" s="83"/>
      <c r="F41" s="83"/>
    </row>
    <row r="42" spans="1:6" ht="12">
      <c r="A42" s="120" t="s">
        <v>45</v>
      </c>
      <c r="B42" s="236">
        <f>B22+B34+B40</f>
        <v>5844695.26</v>
      </c>
      <c r="C42" s="236">
        <f>C22+C34+C40</f>
        <v>6874327.9399999995</v>
      </c>
      <c r="D42" s="83"/>
      <c r="E42" s="83"/>
      <c r="F42" s="83"/>
    </row>
    <row r="43" spans="2:6" ht="12.75" customHeight="1">
      <c r="B43" s="84"/>
      <c r="C43" s="83"/>
      <c r="D43" s="83"/>
      <c r="E43" s="83"/>
      <c r="F43" s="83"/>
    </row>
    <row r="44" spans="1:6" ht="12">
      <c r="A44" s="120" t="s">
        <v>47</v>
      </c>
      <c r="B44" s="234">
        <f>B15+B42+B41</f>
        <v>5845008.779999999</v>
      </c>
      <c r="C44" s="234">
        <f>C7+C42+C41</f>
        <v>6874327.9399999995</v>
      </c>
      <c r="D44" s="120" t="s">
        <v>46</v>
      </c>
      <c r="E44" s="236">
        <f>E20+E38</f>
        <v>5845009.43</v>
      </c>
      <c r="F44" s="236">
        <f>F20+F38</f>
        <v>6874327.79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406</v>
      </c>
      <c r="B48" s="362" t="s">
        <v>357</v>
      </c>
      <c r="C48" s="362"/>
      <c r="D48" s="362" t="s">
        <v>347</v>
      </c>
      <c r="E48" s="362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396</v>
      </c>
      <c r="D50" s="4"/>
      <c r="E50" s="4" t="s">
        <v>397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362" t="s">
        <v>347</v>
      </c>
      <c r="E52" s="362"/>
      <c r="F52" s="4"/>
      <c r="G52" s="4"/>
    </row>
    <row r="53" spans="5:7" ht="12">
      <c r="E53" s="5" t="s">
        <v>403</v>
      </c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24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sheetProtection/>
  <mergeCells count="6">
    <mergeCell ref="D52:E52"/>
    <mergeCell ref="E1:F1"/>
    <mergeCell ref="E3:F3"/>
    <mergeCell ref="C2:D2"/>
    <mergeCell ref="B48:C48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9">
      <selection activeCell="F17" sqref="F17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66" t="s">
        <v>266</v>
      </c>
      <c r="F1" s="366"/>
    </row>
    <row r="2" spans="1:6" ht="12.75" customHeight="1">
      <c r="A2" s="18"/>
      <c r="C2" s="367" t="s">
        <v>15</v>
      </c>
      <c r="D2" s="367"/>
      <c r="E2" s="17"/>
      <c r="F2" s="17"/>
    </row>
    <row r="3" spans="1:6" ht="15">
      <c r="A3" s="367" t="str">
        <f>'справка № 1-КИС-БАЛАНС'!A3</f>
        <v>Наименование на КИС:"КД ПЕЛИКАН АД"</v>
      </c>
      <c r="B3" s="367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период:01.01-30.06.2008</v>
      </c>
      <c r="B4" s="52"/>
      <c r="C4" s="53"/>
      <c r="D4" s="54"/>
      <c r="E4" s="368" t="str">
        <f>'справка № 1-КИС-БАЛАНС'!E3:F3</f>
        <v>ЕИК по БУЛСТАТ:131285064</v>
      </c>
      <c r="F4" s="368"/>
    </row>
    <row r="5" spans="1:7" ht="15">
      <c r="A5" s="55"/>
      <c r="B5" s="56"/>
      <c r="C5" s="56"/>
      <c r="D5" s="57"/>
      <c r="E5" s="58"/>
      <c r="F5" s="59" t="s">
        <v>83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307" t="s">
        <v>18</v>
      </c>
      <c r="B8" s="308"/>
      <c r="C8" s="308"/>
      <c r="D8" s="307" t="s">
        <v>19</v>
      </c>
      <c r="E8" s="309"/>
      <c r="F8" s="309"/>
      <c r="G8" s="20"/>
    </row>
    <row r="9" spans="1:7" s="5" customFormat="1" ht="12.75">
      <c r="A9" s="291" t="s">
        <v>20</v>
      </c>
      <c r="B9" s="2"/>
      <c r="C9" s="2"/>
      <c r="D9" s="291" t="s">
        <v>48</v>
      </c>
      <c r="E9" s="2"/>
      <c r="F9" s="2"/>
      <c r="G9" s="4"/>
    </row>
    <row r="10" spans="1:7" s="7" customFormat="1" ht="12.75">
      <c r="A10" s="310" t="s">
        <v>21</v>
      </c>
      <c r="B10" s="310"/>
      <c r="C10" s="310"/>
      <c r="D10" s="310" t="s">
        <v>405</v>
      </c>
      <c r="E10" s="303">
        <v>84373</v>
      </c>
      <c r="F10" s="311">
        <v>16214</v>
      </c>
      <c r="G10" s="6"/>
    </row>
    <row r="11" spans="1:7" s="7" customFormat="1" ht="31.5" customHeight="1">
      <c r="A11" s="310" t="s">
        <v>267</v>
      </c>
      <c r="B11" s="303">
        <f>B12+53834</f>
        <v>3437181</v>
      </c>
      <c r="C11" s="318">
        <v>1903234</v>
      </c>
      <c r="D11" s="310" t="s">
        <v>49</v>
      </c>
      <c r="E11" s="303">
        <v>2107256.25</v>
      </c>
      <c r="F11" s="233">
        <v>2818489</v>
      </c>
      <c r="G11" s="6"/>
    </row>
    <row r="12" spans="1:7" s="7" customFormat="1" ht="15.75" customHeight="1">
      <c r="A12" s="310" t="s">
        <v>22</v>
      </c>
      <c r="B12" s="303">
        <v>3383347</v>
      </c>
      <c r="C12" s="318">
        <v>1872440</v>
      </c>
      <c r="D12" s="310" t="s">
        <v>50</v>
      </c>
      <c r="E12" s="303">
        <v>2092937</v>
      </c>
      <c r="F12" s="233">
        <v>2783709</v>
      </c>
      <c r="G12" s="6"/>
    </row>
    <row r="13" spans="1:7" s="7" customFormat="1" ht="25.5">
      <c r="A13" s="310" t="s">
        <v>268</v>
      </c>
      <c r="B13" s="303"/>
      <c r="C13" s="318">
        <v>14</v>
      </c>
      <c r="D13" s="310" t="s">
        <v>273</v>
      </c>
      <c r="E13" s="303"/>
      <c r="F13" s="233"/>
      <c r="G13" s="6"/>
    </row>
    <row r="14" spans="1:7" s="7" customFormat="1" ht="12.75">
      <c r="A14" s="310" t="s">
        <v>23</v>
      </c>
      <c r="B14" s="303">
        <v>455.49</v>
      </c>
      <c r="C14" s="318">
        <v>347</v>
      </c>
      <c r="D14" s="312" t="s">
        <v>51</v>
      </c>
      <c r="E14" s="303">
        <v>114321.79</v>
      </c>
      <c r="F14" s="233">
        <v>90569</v>
      </c>
      <c r="G14" s="6"/>
    </row>
    <row r="15" spans="1:7" s="7" customFormat="1" ht="12.75">
      <c r="A15" s="313"/>
      <c r="B15" s="310"/>
      <c r="C15" s="310"/>
      <c r="D15" s="310" t="s">
        <v>398</v>
      </c>
      <c r="E15" s="303"/>
      <c r="F15" s="311"/>
      <c r="G15" s="6"/>
    </row>
    <row r="16" spans="1:7" s="7" customFormat="1" ht="12.75">
      <c r="A16" s="313" t="s">
        <v>24</v>
      </c>
      <c r="B16" s="314">
        <f>B11+B13+B14</f>
        <v>3437636.49</v>
      </c>
      <c r="C16" s="314">
        <f>C11+C13+C14</f>
        <v>1903595</v>
      </c>
      <c r="D16" s="313" t="s">
        <v>24</v>
      </c>
      <c r="E16" s="314">
        <f>E11+E14+E10</f>
        <v>2305951.04</v>
      </c>
      <c r="F16" s="314">
        <f>F10+F11+F13+F14+F15</f>
        <v>2925272</v>
      </c>
      <c r="G16" s="6"/>
    </row>
    <row r="17" spans="1:6" s="7" customFormat="1" ht="25.5">
      <c r="A17" s="315" t="s">
        <v>181</v>
      </c>
      <c r="B17" s="303"/>
      <c r="C17" s="314"/>
      <c r="D17" s="315" t="s">
        <v>181</v>
      </c>
      <c r="E17" s="314"/>
      <c r="F17" s="310"/>
    </row>
    <row r="18" spans="1:6" s="7" customFormat="1" ht="12.75">
      <c r="A18" s="302" t="s">
        <v>214</v>
      </c>
      <c r="B18" s="310"/>
      <c r="C18" s="310"/>
      <c r="D18" s="302" t="s">
        <v>52</v>
      </c>
      <c r="E18" s="310"/>
      <c r="F18" s="310"/>
    </row>
    <row r="19" spans="1:6" s="7" customFormat="1" ht="12.75">
      <c r="A19" s="316" t="s">
        <v>358</v>
      </c>
      <c r="B19" s="310"/>
      <c r="C19" s="310"/>
      <c r="D19" s="315"/>
      <c r="E19" s="310"/>
      <c r="F19" s="310"/>
    </row>
    <row r="20" spans="1:6" s="7" customFormat="1" ht="12.75">
      <c r="A20" s="310" t="s">
        <v>240</v>
      </c>
      <c r="B20" s="303">
        <v>149718.17</v>
      </c>
      <c r="C20" s="318">
        <v>125194</v>
      </c>
      <c r="D20" s="302"/>
      <c r="E20" s="310"/>
      <c r="F20" s="310"/>
    </row>
    <row r="21" spans="1:6" s="7" customFormat="1" ht="12.75">
      <c r="A21" s="310" t="s">
        <v>25</v>
      </c>
      <c r="B21" s="310"/>
      <c r="C21" s="318">
        <v>3375</v>
      </c>
      <c r="D21" s="313"/>
      <c r="E21" s="310"/>
      <c r="F21" s="310"/>
    </row>
    <row r="22" spans="1:6" s="7" customFormat="1" ht="12.75">
      <c r="A22" s="310" t="s">
        <v>269</v>
      </c>
      <c r="B22" s="303">
        <f>3123.36+757.81</f>
        <v>3881.17</v>
      </c>
      <c r="C22" s="318">
        <v>4785</v>
      </c>
      <c r="D22" s="310"/>
      <c r="E22" s="310"/>
      <c r="F22" s="310"/>
    </row>
    <row r="23" spans="1:6" s="7" customFormat="1" ht="12.75">
      <c r="A23" s="310" t="s">
        <v>26</v>
      </c>
      <c r="B23" s="310"/>
      <c r="C23" s="311"/>
      <c r="D23" s="310"/>
      <c r="E23" s="310"/>
      <c r="F23" s="310"/>
    </row>
    <row r="24" spans="1:6" s="7" customFormat="1" ht="12.75">
      <c r="A24" s="313" t="s">
        <v>27</v>
      </c>
      <c r="B24" s="314">
        <f>SUM(B19:B23)</f>
        <v>153599.34000000003</v>
      </c>
      <c r="C24" s="314">
        <f>SUM(C19:C23)</f>
        <v>133354</v>
      </c>
      <c r="D24" s="313" t="s">
        <v>27</v>
      </c>
      <c r="E24" s="310"/>
      <c r="F24" s="310"/>
    </row>
    <row r="25" spans="1:6" s="7" customFormat="1" ht="25.5">
      <c r="A25" s="315" t="s">
        <v>182</v>
      </c>
      <c r="B25" s="303"/>
      <c r="C25" s="310"/>
      <c r="D25" s="302" t="s">
        <v>182</v>
      </c>
      <c r="E25" s="314"/>
      <c r="F25" s="310"/>
    </row>
    <row r="26" spans="1:6" s="7" customFormat="1" ht="12.75">
      <c r="A26" s="302" t="s">
        <v>270</v>
      </c>
      <c r="B26" s="314">
        <f>B16+B24</f>
        <v>3591235.83</v>
      </c>
      <c r="C26" s="314">
        <f>C16+C24</f>
        <v>2036949</v>
      </c>
      <c r="D26" s="302" t="s">
        <v>53</v>
      </c>
      <c r="E26" s="314">
        <f>E16+E24</f>
        <v>2305951.04</v>
      </c>
      <c r="F26" s="314">
        <f>F16+F24</f>
        <v>2925272</v>
      </c>
    </row>
    <row r="27" spans="1:6" s="7" customFormat="1" ht="12.75">
      <c r="A27" s="302" t="s">
        <v>359</v>
      </c>
      <c r="B27" s="314"/>
      <c r="C27" s="314">
        <v>888323</v>
      </c>
      <c r="D27" s="302" t="s">
        <v>360</v>
      </c>
      <c r="E27" s="314">
        <f>B26-E26</f>
        <v>1285284.79</v>
      </c>
      <c r="F27" s="310"/>
    </row>
    <row r="28" spans="1:6" s="7" customFormat="1" ht="18.75" customHeight="1">
      <c r="A28" s="302" t="s">
        <v>271</v>
      </c>
      <c r="B28" s="310"/>
      <c r="C28" s="310"/>
      <c r="D28" s="310"/>
      <c r="E28" s="310"/>
      <c r="F28" s="310"/>
    </row>
    <row r="29" spans="1:6" s="7" customFormat="1" ht="24" customHeight="1">
      <c r="A29" s="302" t="s">
        <v>272</v>
      </c>
      <c r="B29" s="303">
        <f>B27-B28</f>
        <v>0</v>
      </c>
      <c r="C29" s="303">
        <f>C27-C28</f>
        <v>888323</v>
      </c>
      <c r="D29" s="302" t="s">
        <v>274</v>
      </c>
      <c r="E29" s="314">
        <f>E27</f>
        <v>1285284.79</v>
      </c>
      <c r="F29" s="310"/>
    </row>
    <row r="30" spans="1:6" s="7" customFormat="1" ht="14.25" customHeight="1">
      <c r="A30" s="317" t="s">
        <v>361</v>
      </c>
      <c r="B30" s="314">
        <f>B26+B28+B29</f>
        <v>3591235.83</v>
      </c>
      <c r="C30" s="314">
        <f>C26+C28+C29</f>
        <v>2925272</v>
      </c>
      <c r="D30" s="302" t="s">
        <v>362</v>
      </c>
      <c r="E30" s="314">
        <f>E26+E29</f>
        <v>3591235.83</v>
      </c>
      <c r="F30" s="314">
        <f>F26+F29</f>
        <v>2925272</v>
      </c>
    </row>
    <row r="31" spans="1:6" s="7" customFormat="1" ht="13.5" customHeight="1">
      <c r="A31" s="91"/>
      <c r="B31" s="87"/>
      <c r="C31" s="87"/>
      <c r="D31" s="88"/>
      <c r="E31" s="87"/>
      <c r="F31" s="87"/>
    </row>
    <row r="32" spans="1:6" s="7" customFormat="1" ht="13.5" customHeight="1">
      <c r="A32" s="91"/>
      <c r="B32" s="87"/>
      <c r="C32" s="87"/>
      <c r="D32" s="88"/>
      <c r="E32" s="87"/>
      <c r="F32" s="87"/>
    </row>
    <row r="33" spans="1:6" s="7" customFormat="1" ht="13.5" customHeight="1">
      <c r="A33" s="91"/>
      <c r="B33" s="87"/>
      <c r="C33" s="87"/>
      <c r="D33" s="88"/>
      <c r="E33" s="87"/>
      <c r="F33" s="87"/>
    </row>
    <row r="34" spans="1:6" s="7" customFormat="1" ht="13.5" customHeight="1">
      <c r="A34" s="91"/>
      <c r="B34" s="87"/>
      <c r="C34" s="87"/>
      <c r="D34" s="88"/>
      <c r="E34" s="87"/>
      <c r="F34" s="87"/>
    </row>
    <row r="35" spans="1:5" s="7" customFormat="1" ht="17.25" customHeight="1">
      <c r="A35" s="7" t="s">
        <v>409</v>
      </c>
      <c r="B35" s="261" t="s">
        <v>54</v>
      </c>
      <c r="D35" s="238" t="s">
        <v>347</v>
      </c>
      <c r="E35" s="238"/>
    </row>
    <row r="36" spans="1:5" s="7" customFormat="1" ht="15.75" customHeight="1">
      <c r="A36" s="6"/>
      <c r="B36" s="6"/>
      <c r="C36" s="259"/>
      <c r="D36" s="4"/>
      <c r="E36" s="4"/>
    </row>
    <row r="37" spans="1:5" s="7" customFormat="1" ht="15.75" customHeight="1">
      <c r="A37" s="260"/>
      <c r="B37" s="6"/>
      <c r="C37" s="6" t="s">
        <v>410</v>
      </c>
      <c r="D37" s="4"/>
      <c r="E37" s="4" t="s">
        <v>397</v>
      </c>
    </row>
    <row r="38" spans="1:5" s="7" customFormat="1" ht="15.75" customHeight="1">
      <c r="A38" s="89"/>
      <c r="B38" s="87"/>
      <c r="C38" s="87"/>
      <c r="D38" s="4"/>
      <c r="E38" s="6"/>
    </row>
    <row r="39" spans="1:5" s="7" customFormat="1" ht="15.75" customHeight="1">
      <c r="A39" s="90"/>
      <c r="B39" s="87"/>
      <c r="C39" s="87"/>
      <c r="D39" s="238" t="s">
        <v>347</v>
      </c>
      <c r="E39" s="238"/>
    </row>
    <row r="40" spans="1:5" s="7" customFormat="1" ht="15" customHeight="1">
      <c r="A40" s="6"/>
      <c r="B40" s="87"/>
      <c r="C40" s="87"/>
      <c r="D40" s="5"/>
      <c r="E40" s="5"/>
    </row>
    <row r="41" spans="1:5" s="7" customFormat="1" ht="17.25" customHeight="1">
      <c r="A41" s="6"/>
      <c r="B41" s="87"/>
      <c r="C41" s="87"/>
      <c r="D41" s="4"/>
      <c r="E41" s="4" t="s">
        <v>402</v>
      </c>
    </row>
    <row r="42" spans="1:6" s="7" customFormat="1" ht="15">
      <c r="A42" s="61"/>
      <c r="B42" s="61"/>
      <c r="C42" s="61"/>
      <c r="D42" s="61"/>
      <c r="E42" s="61"/>
      <c r="F42" s="61"/>
    </row>
    <row r="43" spans="1:6" s="7" customFormat="1" ht="15">
      <c r="A43" s="61"/>
      <c r="B43" s="61"/>
      <c r="C43" s="61"/>
      <c r="D43" s="61"/>
      <c r="E43" s="61"/>
      <c r="F43" s="61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sheetProtection/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5">
      <selection activeCell="A39" sqref="A39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69" t="s">
        <v>275</v>
      </c>
      <c r="F1" s="369"/>
      <c r="G1" s="28"/>
    </row>
    <row r="2" spans="1:7" ht="15">
      <c r="A2" s="372" t="s">
        <v>98</v>
      </c>
      <c r="B2" s="373"/>
      <c r="C2" s="373"/>
      <c r="D2" s="373"/>
      <c r="E2" s="373"/>
      <c r="F2" s="373"/>
      <c r="G2" s="28"/>
    </row>
    <row r="3" spans="1:7" ht="15">
      <c r="A3" s="26" t="str">
        <f>'справка № 1-КИС-БАЛАНС'!A3</f>
        <v>Наименование на КИС:"КД ПЕЛИКАН АД"</v>
      </c>
      <c r="B3" s="3"/>
      <c r="D3" s="44"/>
      <c r="E3" s="1" t="str">
        <f>'справка № 1-КИС-БАЛАНС'!E3:F3</f>
        <v>ЕИК по БУЛСТАТ:131285064</v>
      </c>
      <c r="F3" s="42"/>
      <c r="G3" s="28"/>
    </row>
    <row r="4" spans="1:7" ht="15">
      <c r="A4" s="51" t="str">
        <f>'справка № 1-КИС-БАЛАНС'!A4</f>
        <v>Отчетен период:01.01-30.06.2008</v>
      </c>
      <c r="B4" s="51"/>
      <c r="C4" s="49"/>
      <c r="D4" s="49"/>
      <c r="E4" s="43"/>
      <c r="F4" s="43"/>
      <c r="G4" s="62"/>
    </row>
    <row r="5" spans="1:7" ht="15">
      <c r="A5" s="51"/>
      <c r="B5" s="51"/>
      <c r="C5" s="63"/>
      <c r="D5" s="64"/>
      <c r="E5" s="62"/>
      <c r="F5" s="62"/>
      <c r="G5" s="65" t="s">
        <v>83</v>
      </c>
    </row>
    <row r="6" spans="1:7" ht="13.5" customHeight="1">
      <c r="A6" s="370" t="s">
        <v>84</v>
      </c>
      <c r="B6" s="370" t="s">
        <v>4</v>
      </c>
      <c r="C6" s="370"/>
      <c r="D6" s="370"/>
      <c r="E6" s="370" t="s">
        <v>5</v>
      </c>
      <c r="F6" s="370"/>
      <c r="G6" s="370"/>
    </row>
    <row r="7" spans="1:7" ht="30.75" customHeight="1">
      <c r="A7" s="371"/>
      <c r="B7" s="66" t="s">
        <v>85</v>
      </c>
      <c r="C7" s="66" t="s">
        <v>86</v>
      </c>
      <c r="D7" s="66" t="s">
        <v>87</v>
      </c>
      <c r="E7" s="66" t="s">
        <v>85</v>
      </c>
      <c r="F7" s="66" t="s">
        <v>86</v>
      </c>
      <c r="G7" s="66" t="s">
        <v>87</v>
      </c>
    </row>
    <row r="8" spans="1:7" s="23" customFormat="1" ht="14.25">
      <c r="A8" s="66" t="s">
        <v>6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7" ht="15">
      <c r="A9" s="67" t="s">
        <v>276</v>
      </c>
      <c r="B9" s="68"/>
      <c r="C9" s="68"/>
      <c r="D9" s="68"/>
      <c r="E9" s="68"/>
      <c r="F9" s="68"/>
      <c r="G9" s="68"/>
    </row>
    <row r="10" spans="1:7" ht="12.75">
      <c r="A10" s="263" t="s">
        <v>348</v>
      </c>
      <c r="B10" s="265">
        <f>526925.55+60105</f>
        <v>587030.55</v>
      </c>
      <c r="C10" s="265">
        <f>264000.24+263.11</f>
        <v>264263.35</v>
      </c>
      <c r="D10" s="265">
        <f aca="true" t="shared" si="0" ref="D10:D16">B10-C10</f>
        <v>322767.20000000007</v>
      </c>
      <c r="E10" s="319">
        <v>729954</v>
      </c>
      <c r="F10" s="319">
        <v>211288</v>
      </c>
      <c r="G10" s="262">
        <f>E10-F10</f>
        <v>518666</v>
      </c>
    </row>
    <row r="11" spans="1:7" ht="15">
      <c r="A11" s="263" t="s">
        <v>277</v>
      </c>
      <c r="B11" s="264"/>
      <c r="C11" s="264"/>
      <c r="D11" s="265">
        <f t="shared" si="0"/>
        <v>0</v>
      </c>
      <c r="E11" s="68"/>
      <c r="F11" s="68"/>
      <c r="G11" s="68"/>
    </row>
    <row r="12" spans="1:7" ht="15">
      <c r="A12" s="263" t="s">
        <v>97</v>
      </c>
      <c r="B12" s="2"/>
      <c r="C12" s="2"/>
      <c r="D12" s="265">
        <f t="shared" si="0"/>
        <v>0</v>
      </c>
      <c r="E12" s="2"/>
      <c r="F12" s="68"/>
      <c r="G12" s="68"/>
    </row>
    <row r="13" spans="1:7" ht="15">
      <c r="A13" s="2" t="s">
        <v>219</v>
      </c>
      <c r="B13" s="2"/>
      <c r="C13" s="2"/>
      <c r="D13" s="265">
        <f t="shared" si="0"/>
        <v>0</v>
      </c>
      <c r="E13" s="2"/>
      <c r="F13" s="68"/>
      <c r="G13" s="68"/>
    </row>
    <row r="14" spans="1:7" ht="15">
      <c r="A14" s="2" t="s">
        <v>245</v>
      </c>
      <c r="B14" s="2"/>
      <c r="C14" s="2"/>
      <c r="D14" s="265">
        <f t="shared" si="0"/>
        <v>0</v>
      </c>
      <c r="E14" s="2"/>
      <c r="F14" s="68"/>
      <c r="G14" s="68"/>
    </row>
    <row r="15" spans="1:7" ht="15">
      <c r="A15" s="263" t="s">
        <v>217</v>
      </c>
      <c r="B15" s="266"/>
      <c r="C15" s="264"/>
      <c r="D15" s="265">
        <f t="shared" si="0"/>
        <v>0</v>
      </c>
      <c r="E15" s="68"/>
      <c r="F15" s="68"/>
      <c r="G15" s="68"/>
    </row>
    <row r="16" spans="1:7" ht="12.75">
      <c r="A16" s="267" t="s">
        <v>215</v>
      </c>
      <c r="B16" s="268">
        <f>SUM(B10:B15)</f>
        <v>587030.55</v>
      </c>
      <c r="C16" s="269">
        <f>SUM(C10:C15)</f>
        <v>264263.35</v>
      </c>
      <c r="D16" s="269">
        <f t="shared" si="0"/>
        <v>322767.20000000007</v>
      </c>
      <c r="E16" s="273">
        <f>SUM(E10:E15)</f>
        <v>729954</v>
      </c>
      <c r="F16" s="273">
        <f>SUM(F10:F15)</f>
        <v>211288</v>
      </c>
      <c r="G16" s="273">
        <f>SUM(G10:G15)</f>
        <v>518666</v>
      </c>
    </row>
    <row r="17" spans="1:7" ht="15">
      <c r="A17" s="267" t="s">
        <v>241</v>
      </c>
      <c r="B17" s="264"/>
      <c r="C17" s="264"/>
      <c r="D17" s="264"/>
      <c r="E17" s="68"/>
      <c r="F17" s="68"/>
      <c r="G17" s="68"/>
    </row>
    <row r="18" spans="1:7" ht="25.5">
      <c r="A18" s="263" t="s">
        <v>88</v>
      </c>
      <c r="B18" s="265">
        <v>485559.29</v>
      </c>
      <c r="C18" s="265"/>
      <c r="D18" s="265">
        <f>B18-C18</f>
        <v>485559.29</v>
      </c>
      <c r="E18" s="319">
        <v>1084481</v>
      </c>
      <c r="F18" s="319">
        <v>736290</v>
      </c>
      <c r="G18" s="320">
        <f>E18-F18</f>
        <v>348191</v>
      </c>
    </row>
    <row r="19" spans="1:7" ht="25.5">
      <c r="A19" s="263" t="s">
        <v>89</v>
      </c>
      <c r="B19" s="264"/>
      <c r="C19" s="264"/>
      <c r="D19" s="265">
        <f aca="true" t="shared" si="1" ref="D19:D25">B19-C19</f>
        <v>0</v>
      </c>
      <c r="E19" s="68"/>
      <c r="F19" s="68"/>
      <c r="G19" s="68"/>
    </row>
    <row r="20" spans="1:7" ht="18" customHeight="1">
      <c r="A20" s="270" t="s">
        <v>95</v>
      </c>
      <c r="B20" s="265">
        <f>37508.82+872.32+40404.63+3.38+36207.17+1803.14</f>
        <v>116799.45999999999</v>
      </c>
      <c r="C20" s="265">
        <f>455.49</f>
        <v>455.49</v>
      </c>
      <c r="D20" s="265">
        <f t="shared" si="1"/>
        <v>116343.96999999999</v>
      </c>
      <c r="E20" s="319">
        <v>49628</v>
      </c>
      <c r="F20" s="319">
        <v>344</v>
      </c>
      <c r="G20" s="320">
        <f>E20-F20</f>
        <v>49284</v>
      </c>
    </row>
    <row r="21" spans="1:7" ht="12.75">
      <c r="A21" s="355" t="s">
        <v>93</v>
      </c>
      <c r="B21" s="319">
        <v>4012.24</v>
      </c>
      <c r="C21" s="266"/>
      <c r="D21" s="319">
        <f t="shared" si="1"/>
        <v>4012.24</v>
      </c>
      <c r="E21" s="266">
        <v>14302</v>
      </c>
      <c r="F21" s="266"/>
      <c r="G21" s="266">
        <v>14302</v>
      </c>
    </row>
    <row r="22" spans="1:7" ht="15">
      <c r="A22" s="271" t="s">
        <v>173</v>
      </c>
      <c r="B22" s="264"/>
      <c r="C22" s="265">
        <v>123221.38</v>
      </c>
      <c r="D22" s="265">
        <f t="shared" si="1"/>
        <v>-123221.38</v>
      </c>
      <c r="E22" s="68"/>
      <c r="F22" s="2"/>
      <c r="G22" s="2"/>
    </row>
    <row r="23" spans="1:7" ht="12.75">
      <c r="A23" s="271" t="s">
        <v>174</v>
      </c>
      <c r="B23" s="264"/>
      <c r="C23" s="237">
        <v>6204.17</v>
      </c>
      <c r="D23" s="265">
        <f t="shared" si="1"/>
        <v>-6204.17</v>
      </c>
      <c r="E23" s="2"/>
      <c r="F23" s="2"/>
      <c r="G23" s="2"/>
    </row>
    <row r="24" spans="1:7" ht="15">
      <c r="A24" s="2" t="s">
        <v>278</v>
      </c>
      <c r="B24" s="264"/>
      <c r="C24" s="265"/>
      <c r="D24" s="265">
        <f t="shared" si="1"/>
        <v>0</v>
      </c>
      <c r="E24" s="68"/>
      <c r="F24" s="68"/>
      <c r="G24" s="68"/>
    </row>
    <row r="25" spans="1:7" ht="12.75">
      <c r="A25" s="263" t="s">
        <v>94</v>
      </c>
      <c r="B25" s="264"/>
      <c r="C25" s="265"/>
      <c r="D25" s="265">
        <f t="shared" si="1"/>
        <v>0</v>
      </c>
      <c r="E25" s="262"/>
      <c r="F25" s="262"/>
      <c r="G25" s="262">
        <f>E25-F25</f>
        <v>0</v>
      </c>
    </row>
    <row r="26" spans="1:7" ht="25.5">
      <c r="A26" s="267" t="s">
        <v>216</v>
      </c>
      <c r="B26" s="269">
        <f>SUM(B18:B25)</f>
        <v>606370.99</v>
      </c>
      <c r="C26" s="269">
        <f>SUM(C18:C25)</f>
        <v>129881.04000000001</v>
      </c>
      <c r="D26" s="269">
        <f>B26-C26</f>
        <v>476489.94999999995</v>
      </c>
      <c r="E26" s="269">
        <f>SUM(E18:E25)</f>
        <v>1148411</v>
      </c>
      <c r="F26" s="269">
        <f>SUM(F18:F25)</f>
        <v>736634</v>
      </c>
      <c r="G26" s="269">
        <f>SUM(G18:G25)</f>
        <v>411777</v>
      </c>
    </row>
    <row r="27" spans="1:7" ht="15">
      <c r="A27" s="272" t="s">
        <v>242</v>
      </c>
      <c r="B27" s="264"/>
      <c r="C27" s="264"/>
      <c r="D27" s="264"/>
      <c r="E27" s="68"/>
      <c r="F27" s="68"/>
      <c r="G27" s="68"/>
    </row>
    <row r="28" spans="1:7" ht="15">
      <c r="A28" s="263" t="s">
        <v>218</v>
      </c>
      <c r="B28" s="264"/>
      <c r="C28" s="319">
        <f>723+1356.86+14975.24</f>
        <v>17055.1</v>
      </c>
      <c r="D28" s="265">
        <f>B28-C28</f>
        <v>-17055.1</v>
      </c>
      <c r="E28" s="68"/>
      <c r="F28" s="319">
        <v>121840</v>
      </c>
      <c r="G28" s="262">
        <f>E28-F28</f>
        <v>-121840</v>
      </c>
    </row>
    <row r="29" spans="1:7" ht="15">
      <c r="A29" s="263" t="s">
        <v>90</v>
      </c>
      <c r="B29" s="264"/>
      <c r="C29" s="266"/>
      <c r="D29" s="264"/>
      <c r="E29" s="68"/>
      <c r="F29" s="68"/>
      <c r="G29" s="262">
        <f>E29-F29</f>
        <v>0</v>
      </c>
    </row>
    <row r="30" spans="1:7" ht="15">
      <c r="A30" s="263" t="s">
        <v>96</v>
      </c>
      <c r="B30" s="264"/>
      <c r="C30" s="319">
        <f>3564.84+896.56</f>
        <v>4461.4</v>
      </c>
      <c r="D30" s="264"/>
      <c r="E30" s="68"/>
      <c r="F30" s="319">
        <v>3828</v>
      </c>
      <c r="G30" s="262">
        <f>E30-F30</f>
        <v>-3828</v>
      </c>
    </row>
    <row r="31" spans="1:7" ht="15">
      <c r="A31" s="263" t="s">
        <v>279</v>
      </c>
      <c r="B31" s="264"/>
      <c r="C31" s="264"/>
      <c r="D31" s="264"/>
      <c r="E31" s="68"/>
      <c r="F31" s="68"/>
      <c r="G31" s="262">
        <f>E31-F31</f>
        <v>0</v>
      </c>
    </row>
    <row r="32" spans="1:7" ht="25.5">
      <c r="A32" s="263" t="s">
        <v>349</v>
      </c>
      <c r="B32" s="264"/>
      <c r="C32" s="264">
        <v>6213</v>
      </c>
      <c r="D32" s="264"/>
      <c r="E32" s="319">
        <v>3642</v>
      </c>
      <c r="F32" s="319">
        <v>476</v>
      </c>
      <c r="G32" s="262">
        <f>E32-F32</f>
        <v>3166</v>
      </c>
    </row>
    <row r="33" spans="1:7" ht="25.5">
      <c r="A33" s="267" t="s">
        <v>280</v>
      </c>
      <c r="B33" s="268"/>
      <c r="C33" s="269">
        <f>SUM(C28:C32)</f>
        <v>27729.5</v>
      </c>
      <c r="D33" s="269">
        <f>B33-C33</f>
        <v>-27729.5</v>
      </c>
      <c r="E33" s="68"/>
      <c r="F33" s="273">
        <f>SUM(F28:F32)</f>
        <v>126144</v>
      </c>
      <c r="G33" s="273">
        <f>SUM(G28:G32)</f>
        <v>-122502</v>
      </c>
    </row>
    <row r="34" spans="1:7" ht="25.5">
      <c r="A34" s="267" t="s">
        <v>91</v>
      </c>
      <c r="B34" s="269">
        <f>B16+B26+B33</f>
        <v>1193401.54</v>
      </c>
      <c r="C34" s="269">
        <f>C16+C26+C33</f>
        <v>421873.89</v>
      </c>
      <c r="D34" s="269">
        <f>B34-C34</f>
        <v>771527.65</v>
      </c>
      <c r="E34" s="273">
        <f>E16+E26+E33+E32</f>
        <v>1882007</v>
      </c>
      <c r="F34" s="273">
        <f>F16+F26+F33</f>
        <v>1074066</v>
      </c>
      <c r="G34" s="273">
        <f>G16+G26+G33</f>
        <v>807941</v>
      </c>
    </row>
    <row r="35" spans="1:7" ht="15">
      <c r="A35" s="267" t="s">
        <v>92</v>
      </c>
      <c r="B35" s="264"/>
      <c r="C35" s="264"/>
      <c r="D35" s="358">
        <v>2138799.76</v>
      </c>
      <c r="E35" s="68"/>
      <c r="G35" s="269">
        <v>1366209.44</v>
      </c>
    </row>
    <row r="36" spans="1:7" ht="15">
      <c r="A36" s="272" t="s">
        <v>168</v>
      </c>
      <c r="B36" s="264"/>
      <c r="C36" s="264"/>
      <c r="D36" s="269">
        <f>D35+D34</f>
        <v>2910327.4099999997</v>
      </c>
      <c r="E36" s="68"/>
      <c r="F36" s="68"/>
      <c r="G36" s="273">
        <f>G34+G35</f>
        <v>2174150.44</v>
      </c>
    </row>
    <row r="37" spans="1:7" ht="15">
      <c r="A37" s="263" t="s">
        <v>169</v>
      </c>
      <c r="B37" s="264"/>
      <c r="C37" s="264"/>
      <c r="D37" s="233">
        <f>52107.45+387033.36</f>
        <v>439140.81</v>
      </c>
      <c r="E37" s="68"/>
      <c r="F37" s="68"/>
      <c r="G37" s="265">
        <v>152746</v>
      </c>
    </row>
    <row r="38" spans="2:8" ht="15">
      <c r="B38" s="92"/>
      <c r="C38" s="92"/>
      <c r="D38" s="92"/>
      <c r="E38" s="92"/>
      <c r="F38" s="92"/>
      <c r="G38" s="92"/>
      <c r="H38" s="20"/>
    </row>
    <row r="39" spans="2:8" ht="15">
      <c r="B39" s="92"/>
      <c r="C39" s="92"/>
      <c r="D39" s="92"/>
      <c r="E39" s="92"/>
      <c r="F39" s="92"/>
      <c r="G39" s="92"/>
      <c r="H39" s="20"/>
    </row>
    <row r="40" spans="2:8" ht="15">
      <c r="B40" s="92"/>
      <c r="C40" s="92"/>
      <c r="D40" s="92"/>
      <c r="E40" s="92"/>
      <c r="F40" s="92"/>
      <c r="G40" s="92"/>
      <c r="H40" s="20"/>
    </row>
    <row r="41" spans="1:8" ht="11.25" customHeight="1">
      <c r="A41" s="28" t="s">
        <v>406</v>
      </c>
      <c r="B41" s="374" t="s">
        <v>140</v>
      </c>
      <c r="C41" s="374"/>
      <c r="D41" s="28"/>
      <c r="E41" s="238" t="s">
        <v>347</v>
      </c>
      <c r="F41" s="238"/>
      <c r="G41" s="62"/>
      <c r="H41" s="20"/>
    </row>
    <row r="42" spans="2:8" ht="23.25" customHeight="1">
      <c r="B42" s="92"/>
      <c r="C42" s="274" t="s">
        <v>396</v>
      </c>
      <c r="D42" s="92"/>
      <c r="E42" s="4"/>
      <c r="F42" s="4"/>
      <c r="G42" s="92"/>
      <c r="H42" s="20"/>
    </row>
    <row r="43" spans="2:8" ht="15">
      <c r="B43" s="92"/>
      <c r="C43" s="92"/>
      <c r="D43" s="92"/>
      <c r="E43" s="4"/>
      <c r="F43" s="4" t="s">
        <v>397</v>
      </c>
      <c r="G43" s="92"/>
      <c r="H43" s="20"/>
    </row>
    <row r="44" spans="2:8" ht="15">
      <c r="B44" s="92"/>
      <c r="C44" s="92"/>
      <c r="D44" s="92"/>
      <c r="E44" s="4"/>
      <c r="F44" s="6"/>
      <c r="G44" s="92"/>
      <c r="H44" s="20"/>
    </row>
    <row r="45" spans="2:8" ht="15">
      <c r="B45" s="92"/>
      <c r="C45" s="92"/>
      <c r="D45" s="92"/>
      <c r="E45" s="238" t="s">
        <v>347</v>
      </c>
      <c r="F45" s="238"/>
      <c r="G45" s="92"/>
      <c r="H45" s="20"/>
    </row>
    <row r="46" spans="2:8" ht="15">
      <c r="B46" s="92"/>
      <c r="C46" s="92"/>
      <c r="D46" s="92"/>
      <c r="E46" s="5"/>
      <c r="F46" s="5"/>
      <c r="G46" s="92"/>
      <c r="H46" s="20"/>
    </row>
    <row r="47" spans="2:8" ht="12.75">
      <c r="B47" s="20"/>
      <c r="C47" s="20"/>
      <c r="D47" s="20"/>
      <c r="E47" s="4"/>
      <c r="F47" s="4" t="s">
        <v>403</v>
      </c>
      <c r="G47" s="20"/>
      <c r="H47" s="20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</sheetData>
  <sheetProtection/>
  <mergeCells count="6">
    <mergeCell ref="E1:F1"/>
    <mergeCell ref="A6:A7"/>
    <mergeCell ref="A2:F2"/>
    <mergeCell ref="B41:C41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6">
      <selection activeCell="A38" sqref="A38"/>
    </sheetView>
  </sheetViews>
  <sheetFormatPr defaultColWidth="9.140625" defaultRowHeight="12.75"/>
  <cols>
    <col min="1" max="1" width="33.140625" style="45" customWidth="1"/>
    <col min="2" max="2" width="10.7109375" style="45" customWidth="1"/>
    <col min="3" max="3" width="11.28125" style="45" customWidth="1"/>
    <col min="4" max="4" width="8.00390625" style="45" customWidth="1"/>
    <col min="5" max="5" width="24.140625" style="45" customWidth="1"/>
    <col min="6" max="6" width="9.28125" style="45" customWidth="1"/>
    <col min="7" max="7" width="11.421875" style="45" customWidth="1"/>
    <col min="8" max="8" width="10.421875" style="45" customWidth="1"/>
    <col min="9" max="16384" width="9.140625" style="1" customWidth="1"/>
  </cols>
  <sheetData>
    <row r="1" spans="6:8" ht="12.75">
      <c r="F1" s="46"/>
      <c r="G1" s="46" t="s">
        <v>281</v>
      </c>
      <c r="H1" s="46"/>
    </row>
    <row r="3" spans="1:8" ht="19.5" customHeight="1">
      <c r="A3" s="378" t="s">
        <v>55</v>
      </c>
      <c r="B3" s="378"/>
      <c r="C3" s="378"/>
      <c r="D3" s="378"/>
      <c r="E3" s="378"/>
      <c r="F3" s="378"/>
      <c r="G3" s="378"/>
      <c r="H3" s="378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КИС:"КД ПЕЛИКАН АД"</v>
      </c>
      <c r="B5" s="13"/>
      <c r="C5" s="13"/>
      <c r="D5" s="13"/>
      <c r="E5" s="13" t="str">
        <f>'справка № 1-КИС-БАЛАНС'!E3:F3</f>
        <v>ЕИК по БУЛСТАТ:131285064</v>
      </c>
      <c r="F5" s="29"/>
      <c r="G5" s="386"/>
      <c r="H5" s="387"/>
    </row>
    <row r="6" spans="1:8" ht="15">
      <c r="A6" s="27" t="str">
        <f>'справка № 1-КИС-БАЛАНС'!A4</f>
        <v>Отчетен период:01.01-30.06.2008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75" t="s">
        <v>57</v>
      </c>
      <c r="B8" s="375" t="s">
        <v>61</v>
      </c>
      <c r="C8" s="379" t="s">
        <v>58</v>
      </c>
      <c r="D8" s="385"/>
      <c r="E8" s="385"/>
      <c r="F8" s="379" t="s">
        <v>59</v>
      </c>
      <c r="G8" s="380"/>
      <c r="H8" s="375" t="s">
        <v>60</v>
      </c>
      <c r="I8" s="49"/>
    </row>
    <row r="9" spans="1:9" ht="12.75" customHeight="1">
      <c r="A9" s="376"/>
      <c r="B9" s="384"/>
      <c r="C9" s="382" t="s">
        <v>62</v>
      </c>
      <c r="D9" s="375" t="s">
        <v>63</v>
      </c>
      <c r="E9" s="375" t="s">
        <v>220</v>
      </c>
      <c r="F9" s="375" t="s">
        <v>64</v>
      </c>
      <c r="G9" s="375" t="s">
        <v>65</v>
      </c>
      <c r="H9" s="376"/>
      <c r="I9" s="49"/>
    </row>
    <row r="10" spans="1:9" ht="60" customHeight="1">
      <c r="A10" s="377"/>
      <c r="B10" s="377"/>
      <c r="C10" s="383"/>
      <c r="D10" s="377"/>
      <c r="E10" s="381"/>
      <c r="F10" s="381"/>
      <c r="G10" s="381"/>
      <c r="H10" s="381"/>
      <c r="I10" s="49"/>
    </row>
    <row r="11" spans="1:9" s="30" customFormat="1" ht="15">
      <c r="A11" s="275" t="s">
        <v>6</v>
      </c>
      <c r="B11" s="275">
        <v>1</v>
      </c>
      <c r="C11" s="275">
        <v>2</v>
      </c>
      <c r="D11" s="275">
        <v>3</v>
      </c>
      <c r="E11" s="275">
        <v>4</v>
      </c>
      <c r="F11" s="275">
        <v>5</v>
      </c>
      <c r="G11" s="275">
        <v>6</v>
      </c>
      <c r="H11" s="275">
        <v>7</v>
      </c>
      <c r="I11" s="69"/>
    </row>
    <row r="12" spans="1:9" s="30" customFormat="1" ht="25.5">
      <c r="A12" s="276" t="s">
        <v>175</v>
      </c>
      <c r="B12" s="321">
        <v>3050840</v>
      </c>
      <c r="C12" s="321">
        <v>1468381.53</v>
      </c>
      <c r="D12" s="275"/>
      <c r="E12" s="275"/>
      <c r="F12" s="321">
        <v>765189.16</v>
      </c>
      <c r="G12" s="321">
        <v>-109351.01</v>
      </c>
      <c r="H12" s="277">
        <f>B12+C12+F12+G12</f>
        <v>5175059.680000001</v>
      </c>
      <c r="I12" s="69"/>
    </row>
    <row r="13" spans="1:9" s="30" customFormat="1" ht="25.5">
      <c r="A13" s="276" t="s">
        <v>176</v>
      </c>
      <c r="B13" s="277"/>
      <c r="C13" s="277"/>
      <c r="D13" s="277"/>
      <c r="E13" s="277"/>
      <c r="F13" s="277"/>
      <c r="G13" s="277"/>
      <c r="H13" s="277"/>
      <c r="I13" s="69"/>
    </row>
    <row r="14" spans="1:9" s="30" customFormat="1" ht="15">
      <c r="A14" s="276" t="s">
        <v>66</v>
      </c>
      <c r="B14" s="321">
        <v>2942930</v>
      </c>
      <c r="C14" s="321">
        <v>1256575.84</v>
      </c>
      <c r="D14" s="275"/>
      <c r="E14" s="275"/>
      <c r="F14" s="277">
        <v>2694952.06</v>
      </c>
      <c r="G14" s="277">
        <v>-105710.01</v>
      </c>
      <c r="H14" s="277">
        <f>B14+C14+F14+G14</f>
        <v>6788747.890000001</v>
      </c>
      <c r="I14" s="69"/>
    </row>
    <row r="15" spans="1:9" s="30" customFormat="1" ht="15">
      <c r="A15" s="276" t="s">
        <v>67</v>
      </c>
      <c r="B15" s="278"/>
      <c r="C15" s="278"/>
      <c r="D15" s="278"/>
      <c r="E15" s="278"/>
      <c r="F15" s="278"/>
      <c r="G15" s="278"/>
      <c r="H15" s="279"/>
      <c r="I15" s="69"/>
    </row>
    <row r="16" spans="1:9" ht="25.5">
      <c r="A16" s="280" t="s">
        <v>68</v>
      </c>
      <c r="B16" s="278"/>
      <c r="C16" s="278"/>
      <c r="D16" s="278"/>
      <c r="E16" s="278"/>
      <c r="F16" s="278"/>
      <c r="G16" s="278"/>
      <c r="H16" s="279"/>
      <c r="I16" s="49"/>
    </row>
    <row r="17" spans="1:9" ht="15">
      <c r="A17" s="280" t="s">
        <v>69</v>
      </c>
      <c r="B17" s="281"/>
      <c r="C17" s="281"/>
      <c r="D17" s="281"/>
      <c r="E17" s="281"/>
      <c r="F17" s="281"/>
      <c r="G17" s="281"/>
      <c r="H17" s="279"/>
      <c r="I17" s="49"/>
    </row>
    <row r="18" spans="1:9" ht="25.5">
      <c r="A18" s="276" t="s">
        <v>70</v>
      </c>
      <c r="B18" s="281"/>
      <c r="C18" s="281"/>
      <c r="D18" s="281"/>
      <c r="E18" s="281"/>
      <c r="F18" s="281"/>
      <c r="G18" s="281"/>
      <c r="H18" s="279"/>
      <c r="I18" s="49"/>
    </row>
    <row r="19" spans="1:9" ht="34.5" customHeight="1">
      <c r="A19" s="276" t="s">
        <v>282</v>
      </c>
      <c r="B19" s="282">
        <f aca="true" t="shared" si="0" ref="B19:H19">B20+B21</f>
        <v>145160</v>
      </c>
      <c r="C19" s="282">
        <f t="shared" si="0"/>
        <v>172319.78000000003</v>
      </c>
      <c r="D19" s="282">
        <f t="shared" si="0"/>
        <v>0</v>
      </c>
      <c r="E19" s="282">
        <f t="shared" si="0"/>
        <v>0</v>
      </c>
      <c r="F19" s="282">
        <f t="shared" si="0"/>
        <v>0</v>
      </c>
      <c r="G19" s="282">
        <f t="shared" si="0"/>
        <v>-1285284.8</v>
      </c>
      <c r="H19" s="283">
        <f t="shared" si="0"/>
        <v>-967805.02</v>
      </c>
      <c r="I19" s="49"/>
    </row>
    <row r="20" spans="1:9" ht="15">
      <c r="A20" s="280" t="s">
        <v>221</v>
      </c>
      <c r="B20" s="278">
        <v>278680</v>
      </c>
      <c r="C20" s="278">
        <v>299554.89</v>
      </c>
      <c r="D20" s="278"/>
      <c r="E20" s="278"/>
      <c r="F20" s="278"/>
      <c r="G20" s="278">
        <v>-1285284.8</v>
      </c>
      <c r="H20" s="279">
        <f>B20+C20+F20+G20</f>
        <v>-707049.91</v>
      </c>
      <c r="I20" s="49"/>
    </row>
    <row r="21" spans="1:9" ht="15">
      <c r="A21" s="280" t="s">
        <v>222</v>
      </c>
      <c r="B21" s="278">
        <v>-133520</v>
      </c>
      <c r="C21" s="278">
        <v>-127235.11</v>
      </c>
      <c r="D21" s="278"/>
      <c r="E21" s="278"/>
      <c r="F21" s="278"/>
      <c r="G21" s="278"/>
      <c r="H21" s="279">
        <f>B21+C21+F21+G21</f>
        <v>-260755.11</v>
      </c>
      <c r="I21" s="49"/>
    </row>
    <row r="22" spans="1:9" ht="15">
      <c r="A22" s="276" t="s">
        <v>73</v>
      </c>
      <c r="B22" s="278"/>
      <c r="C22" s="278"/>
      <c r="D22" s="278"/>
      <c r="E22" s="278"/>
      <c r="F22" s="278"/>
      <c r="G22" s="278"/>
      <c r="H22" s="279"/>
      <c r="I22" s="49"/>
    </row>
    <row r="23" spans="1:9" ht="15">
      <c r="A23" s="280" t="s">
        <v>74</v>
      </c>
      <c r="B23" s="281"/>
      <c r="C23" s="281"/>
      <c r="D23" s="281"/>
      <c r="E23" s="281"/>
      <c r="F23" s="281"/>
      <c r="G23" s="279"/>
      <c r="H23" s="279"/>
      <c r="I23" s="49"/>
    </row>
    <row r="24" spans="1:9" ht="15">
      <c r="A24" s="280" t="s">
        <v>75</v>
      </c>
      <c r="B24" s="278"/>
      <c r="C24" s="278"/>
      <c r="D24" s="278"/>
      <c r="E24" s="278"/>
      <c r="F24" s="278"/>
      <c r="G24" s="278"/>
      <c r="H24" s="279"/>
      <c r="I24" s="49"/>
    </row>
    <row r="25" spans="1:9" ht="15">
      <c r="A25" s="280" t="s">
        <v>76</v>
      </c>
      <c r="B25" s="281"/>
      <c r="C25" s="281"/>
      <c r="D25" s="281"/>
      <c r="E25" s="281"/>
      <c r="F25" s="281"/>
      <c r="G25" s="281"/>
      <c r="H25" s="279"/>
      <c r="I25" s="49"/>
    </row>
    <row r="26" spans="1:9" ht="15">
      <c r="A26" s="280" t="s">
        <v>77</v>
      </c>
      <c r="B26" s="281"/>
      <c r="C26" s="281"/>
      <c r="D26" s="281"/>
      <c r="E26" s="281"/>
      <c r="F26" s="281"/>
      <c r="G26" s="281"/>
      <c r="H26" s="279"/>
      <c r="I26" s="49"/>
    </row>
    <row r="27" spans="1:9" ht="38.25">
      <c r="A27" s="280" t="s">
        <v>283</v>
      </c>
      <c r="B27" s="281"/>
      <c r="C27" s="281"/>
      <c r="D27" s="281"/>
      <c r="E27" s="281"/>
      <c r="F27" s="281"/>
      <c r="G27" s="281"/>
      <c r="H27" s="279"/>
      <c r="I27" s="49"/>
    </row>
    <row r="28" spans="1:9" ht="15">
      <c r="A28" s="280" t="s">
        <v>78</v>
      </c>
      <c r="B28" s="278"/>
      <c r="C28" s="278"/>
      <c r="D28" s="278"/>
      <c r="E28" s="278"/>
      <c r="F28" s="278"/>
      <c r="G28" s="278"/>
      <c r="H28" s="279"/>
      <c r="I28" s="49"/>
    </row>
    <row r="29" spans="1:9" ht="15">
      <c r="A29" s="280" t="s">
        <v>79</v>
      </c>
      <c r="B29" s="281"/>
      <c r="C29" s="281"/>
      <c r="D29" s="281"/>
      <c r="E29" s="281"/>
      <c r="F29" s="281"/>
      <c r="G29" s="281"/>
      <c r="H29" s="279"/>
      <c r="I29" s="49"/>
    </row>
    <row r="30" spans="1:9" ht="25.5">
      <c r="A30" s="280" t="s">
        <v>284</v>
      </c>
      <c r="B30" s="281"/>
      <c r="C30" s="281"/>
      <c r="D30" s="281"/>
      <c r="E30" s="281"/>
      <c r="F30" s="281"/>
      <c r="G30" s="281"/>
      <c r="H30" s="279"/>
      <c r="I30" s="49"/>
    </row>
    <row r="31" spans="1:9" ht="15">
      <c r="A31" s="280" t="s">
        <v>78</v>
      </c>
      <c r="B31" s="278"/>
      <c r="C31" s="278"/>
      <c r="D31" s="278"/>
      <c r="E31" s="278"/>
      <c r="F31" s="278"/>
      <c r="G31" s="278"/>
      <c r="H31" s="279"/>
      <c r="I31" s="49"/>
    </row>
    <row r="32" spans="1:9" ht="15">
      <c r="A32" s="280" t="s">
        <v>79</v>
      </c>
      <c r="B32" s="281"/>
      <c r="C32" s="281"/>
      <c r="D32" s="281"/>
      <c r="E32" s="281"/>
      <c r="F32" s="281"/>
      <c r="G32" s="281"/>
      <c r="H32" s="279"/>
      <c r="I32" s="49"/>
    </row>
    <row r="33" spans="1:9" ht="15">
      <c r="A33" s="280" t="s">
        <v>223</v>
      </c>
      <c r="B33" s="281"/>
      <c r="C33" s="281"/>
      <c r="D33" s="281"/>
      <c r="E33" s="281"/>
      <c r="F33" s="281"/>
      <c r="G33" s="281"/>
      <c r="H33" s="279"/>
      <c r="I33" s="49"/>
    </row>
    <row r="34" spans="1:9" ht="15">
      <c r="A34" s="276" t="s">
        <v>80</v>
      </c>
      <c r="B34" s="284">
        <f aca="true" t="shared" si="1" ref="B34:H34">B14+B19</f>
        <v>3088090</v>
      </c>
      <c r="C34" s="284">
        <f t="shared" si="1"/>
        <v>1428895.62</v>
      </c>
      <c r="D34" s="284">
        <f t="shared" si="1"/>
        <v>0</v>
      </c>
      <c r="E34" s="284">
        <f t="shared" si="1"/>
        <v>0</v>
      </c>
      <c r="F34" s="284">
        <f t="shared" si="1"/>
        <v>2694952.06</v>
      </c>
      <c r="G34" s="284">
        <f t="shared" si="1"/>
        <v>-1390994.81</v>
      </c>
      <c r="H34" s="283">
        <f t="shared" si="1"/>
        <v>5820942.870000001</v>
      </c>
      <c r="I34" s="49"/>
    </row>
    <row r="35" spans="1:9" ht="14.25" customHeight="1">
      <c r="A35" s="280" t="s">
        <v>246</v>
      </c>
      <c r="B35" s="278"/>
      <c r="C35" s="278"/>
      <c r="D35" s="278"/>
      <c r="E35" s="278"/>
      <c r="F35" s="278"/>
      <c r="G35" s="278"/>
      <c r="H35" s="279"/>
      <c r="I35" s="49"/>
    </row>
    <row r="36" spans="1:9" ht="25.5">
      <c r="A36" s="285" t="s">
        <v>81</v>
      </c>
      <c r="B36" s="284">
        <f>B34</f>
        <v>3088090</v>
      </c>
      <c r="C36" s="284">
        <f aca="true" t="shared" si="2" ref="C36:H36">C34</f>
        <v>1428895.62</v>
      </c>
      <c r="D36" s="284">
        <f t="shared" si="2"/>
        <v>0</v>
      </c>
      <c r="E36" s="284">
        <f t="shared" si="2"/>
        <v>0</v>
      </c>
      <c r="F36" s="284">
        <f t="shared" si="2"/>
        <v>2694952.06</v>
      </c>
      <c r="G36" s="284">
        <f t="shared" si="2"/>
        <v>-1390994.81</v>
      </c>
      <c r="H36" s="284">
        <f t="shared" si="2"/>
        <v>5820942.870000001</v>
      </c>
      <c r="I36" s="49"/>
    </row>
    <row r="37" ht="15">
      <c r="I37" s="49"/>
    </row>
    <row r="38" spans="1:9" ht="26.25" customHeight="1">
      <c r="A38" s="286" t="s">
        <v>407</v>
      </c>
      <c r="B38" s="287"/>
      <c r="C38" s="287"/>
      <c r="D38" s="288" t="s">
        <v>82</v>
      </c>
      <c r="E38" s="289"/>
      <c r="F38" s="28"/>
      <c r="G38" s="238" t="s">
        <v>347</v>
      </c>
      <c r="H38" s="238"/>
      <c r="I38" s="49"/>
    </row>
    <row r="39" spans="5:9" ht="12" customHeight="1">
      <c r="E39" s="45" t="s">
        <v>396</v>
      </c>
      <c r="F39" s="92"/>
      <c r="G39" s="4"/>
      <c r="H39" s="4"/>
      <c r="I39" s="74"/>
    </row>
    <row r="40" spans="1:9" ht="15">
      <c r="A40" s="70"/>
      <c r="B40" s="75"/>
      <c r="C40" s="75"/>
      <c r="D40" s="75"/>
      <c r="E40" s="75"/>
      <c r="F40" s="92"/>
      <c r="G40" s="4"/>
      <c r="H40" s="4" t="s">
        <v>397</v>
      </c>
      <c r="I40" s="74"/>
    </row>
    <row r="41" spans="1:9" ht="15">
      <c r="A41" s="71"/>
      <c r="B41" s="72"/>
      <c r="C41" s="72"/>
      <c r="D41" s="72"/>
      <c r="E41" s="72"/>
      <c r="F41" s="92"/>
      <c r="G41" s="4"/>
      <c r="H41" s="6"/>
      <c r="I41" s="49"/>
    </row>
    <row r="42" spans="1:9" ht="15">
      <c r="A42" s="71"/>
      <c r="B42" s="72"/>
      <c r="C42" s="72"/>
      <c r="D42" s="72"/>
      <c r="E42" s="72"/>
      <c r="F42" s="92"/>
      <c r="G42" s="238" t="s">
        <v>347</v>
      </c>
      <c r="H42" s="238"/>
      <c r="I42" s="49"/>
    </row>
    <row r="43" spans="6:9" ht="15" customHeight="1">
      <c r="F43" s="92"/>
      <c r="G43" s="5"/>
      <c r="H43" s="5"/>
      <c r="I43" s="49"/>
    </row>
    <row r="44" spans="1:9" ht="15">
      <c r="A44" s="70"/>
      <c r="B44" s="70"/>
      <c r="C44" s="70"/>
      <c r="D44" s="70"/>
      <c r="E44" s="70"/>
      <c r="F44" s="20"/>
      <c r="G44" s="4" t="s">
        <v>402</v>
      </c>
      <c r="I44" s="49"/>
    </row>
    <row r="45" spans="1:9" ht="15">
      <c r="A45" s="70"/>
      <c r="B45" s="70"/>
      <c r="C45" s="70"/>
      <c r="D45" s="70"/>
      <c r="E45" s="70"/>
      <c r="F45" s="70"/>
      <c r="G45" s="70"/>
      <c r="H45" s="70"/>
      <c r="I45" s="49"/>
    </row>
    <row r="46" spans="1:9" ht="15">
      <c r="A46" s="70"/>
      <c r="B46" s="70"/>
      <c r="C46" s="70"/>
      <c r="D46" s="70"/>
      <c r="E46" s="70"/>
      <c r="F46" s="70"/>
      <c r="G46" s="70"/>
      <c r="H46" s="70"/>
      <c r="I46" s="49"/>
    </row>
    <row r="47" spans="1:9" ht="15">
      <c r="A47" s="70"/>
      <c r="B47" s="70"/>
      <c r="C47" s="70"/>
      <c r="D47" s="70"/>
      <c r="E47" s="70"/>
      <c r="F47" s="70"/>
      <c r="G47" s="70"/>
      <c r="H47" s="70"/>
      <c r="I47" s="49"/>
    </row>
    <row r="48" spans="1:9" ht="15">
      <c r="A48" s="70"/>
      <c r="B48" s="70"/>
      <c r="C48" s="70"/>
      <c r="D48" s="70"/>
      <c r="E48" s="70"/>
      <c r="F48" s="70"/>
      <c r="G48" s="70"/>
      <c r="H48" s="70"/>
      <c r="I48" s="49"/>
    </row>
    <row r="49" spans="1:9" ht="15">
      <c r="A49" s="70"/>
      <c r="B49" s="70"/>
      <c r="C49" s="70"/>
      <c r="D49" s="70"/>
      <c r="E49" s="70"/>
      <c r="F49" s="70"/>
      <c r="G49" s="70"/>
      <c r="H49" s="70"/>
      <c r="I49" s="49"/>
    </row>
    <row r="50" spans="1:9" ht="15">
      <c r="A50" s="70"/>
      <c r="B50" s="70"/>
      <c r="C50" s="70"/>
      <c r="D50" s="70"/>
      <c r="E50" s="70"/>
      <c r="F50" s="70"/>
      <c r="G50" s="70"/>
      <c r="H50" s="70"/>
      <c r="I50" s="49"/>
    </row>
    <row r="51" spans="1:9" ht="15">
      <c r="A51" s="70"/>
      <c r="B51" s="70"/>
      <c r="C51" s="70"/>
      <c r="D51" s="70"/>
      <c r="E51" s="70"/>
      <c r="F51" s="70"/>
      <c r="G51" s="70"/>
      <c r="H51" s="70"/>
      <c r="I51" s="49"/>
    </row>
    <row r="52" spans="1:9" ht="15">
      <c r="A52" s="70"/>
      <c r="B52" s="70"/>
      <c r="C52" s="70"/>
      <c r="D52" s="70"/>
      <c r="E52" s="70"/>
      <c r="F52" s="70"/>
      <c r="G52" s="70"/>
      <c r="H52" s="70"/>
      <c r="I52" s="49"/>
    </row>
    <row r="53" spans="1:9" ht="15">
      <c r="A53" s="70"/>
      <c r="B53" s="70"/>
      <c r="C53" s="70"/>
      <c r="D53" s="70"/>
      <c r="E53" s="70"/>
      <c r="F53" s="70"/>
      <c r="G53" s="70"/>
      <c r="H53" s="70"/>
      <c r="I53" s="49"/>
    </row>
    <row r="54" spans="1:9" ht="15">
      <c r="A54" s="70"/>
      <c r="B54" s="70"/>
      <c r="C54" s="70"/>
      <c r="D54" s="70"/>
      <c r="E54" s="70"/>
      <c r="F54" s="70"/>
      <c r="G54" s="70"/>
      <c r="H54" s="70"/>
      <c r="I54" s="49"/>
    </row>
    <row r="55" spans="1:9" ht="15">
      <c r="A55" s="70"/>
      <c r="B55" s="70"/>
      <c r="C55" s="70"/>
      <c r="D55" s="70"/>
      <c r="E55" s="70"/>
      <c r="F55" s="70"/>
      <c r="G55" s="70"/>
      <c r="H55" s="70"/>
      <c r="I55" s="49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49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49"/>
    </row>
    <row r="58" spans="1:9" ht="15">
      <c r="A58" s="70"/>
      <c r="B58" s="70"/>
      <c r="C58" s="70"/>
      <c r="D58" s="70"/>
      <c r="E58" s="70"/>
      <c r="F58" s="70"/>
      <c r="G58" s="70"/>
      <c r="H58" s="70"/>
      <c r="I58" s="49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49"/>
    </row>
    <row r="60" spans="1:9" ht="15">
      <c r="A60" s="70"/>
      <c r="B60" s="70"/>
      <c r="C60" s="70"/>
      <c r="D60" s="70"/>
      <c r="E60" s="70"/>
      <c r="F60" s="70"/>
      <c r="G60" s="70"/>
      <c r="H60" s="70"/>
      <c r="I60" s="49"/>
    </row>
    <row r="61" spans="1:9" ht="15">
      <c r="A61" s="70"/>
      <c r="B61" s="70"/>
      <c r="C61" s="70"/>
      <c r="D61" s="70"/>
      <c r="E61" s="70"/>
      <c r="F61" s="70"/>
      <c r="G61" s="70"/>
      <c r="H61" s="70"/>
      <c r="I61" s="49"/>
    </row>
    <row r="62" spans="1:9" ht="15">
      <c r="A62" s="70"/>
      <c r="B62" s="70"/>
      <c r="C62" s="70"/>
      <c r="D62" s="70"/>
      <c r="E62" s="70"/>
      <c r="F62" s="70"/>
      <c r="G62" s="70"/>
      <c r="H62" s="70"/>
      <c r="I62" s="49"/>
    </row>
    <row r="63" spans="1:9" ht="15">
      <c r="A63" s="70"/>
      <c r="B63" s="70"/>
      <c r="C63" s="70"/>
      <c r="D63" s="70"/>
      <c r="E63" s="70"/>
      <c r="F63" s="70"/>
      <c r="G63" s="70"/>
      <c r="H63" s="70"/>
      <c r="I63" s="49"/>
    </row>
    <row r="64" spans="1:9" ht="15">
      <c r="A64" s="70"/>
      <c r="B64" s="70"/>
      <c r="C64" s="70"/>
      <c r="D64" s="70"/>
      <c r="E64" s="70"/>
      <c r="F64" s="70"/>
      <c r="G64" s="70"/>
      <c r="H64" s="70"/>
      <c r="I64" s="49"/>
    </row>
    <row r="65" spans="1:9" ht="15">
      <c r="A65" s="70"/>
      <c r="B65" s="70"/>
      <c r="C65" s="70"/>
      <c r="D65" s="70"/>
      <c r="E65" s="70"/>
      <c r="F65" s="70"/>
      <c r="G65" s="70"/>
      <c r="H65" s="70"/>
      <c r="I65" s="49"/>
    </row>
    <row r="66" spans="1:9" ht="15">
      <c r="A66" s="70"/>
      <c r="B66" s="70"/>
      <c r="C66" s="70"/>
      <c r="D66" s="70"/>
      <c r="E66" s="70"/>
      <c r="F66" s="70"/>
      <c r="G66" s="70"/>
      <c r="H66" s="70"/>
      <c r="I66" s="49"/>
    </row>
    <row r="67" spans="1:9" ht="15">
      <c r="A67" s="70"/>
      <c r="B67" s="70"/>
      <c r="C67" s="70"/>
      <c r="D67" s="70"/>
      <c r="E67" s="70"/>
      <c r="F67" s="70"/>
      <c r="G67" s="70"/>
      <c r="H67" s="70"/>
      <c r="I67" s="49"/>
    </row>
    <row r="68" spans="1:9" ht="15">
      <c r="A68" s="70"/>
      <c r="B68" s="70"/>
      <c r="C68" s="70"/>
      <c r="D68" s="70"/>
      <c r="E68" s="70"/>
      <c r="F68" s="70"/>
      <c r="G68" s="70"/>
      <c r="H68" s="70"/>
      <c r="I68" s="49"/>
    </row>
    <row r="69" spans="1:9" ht="15">
      <c r="A69" s="70"/>
      <c r="B69" s="70"/>
      <c r="C69" s="70"/>
      <c r="D69" s="70"/>
      <c r="E69" s="70"/>
      <c r="F69" s="70"/>
      <c r="G69" s="70"/>
      <c r="H69" s="70"/>
      <c r="I69" s="49"/>
    </row>
    <row r="70" spans="1:9" ht="15">
      <c r="A70" s="70"/>
      <c r="B70" s="70"/>
      <c r="C70" s="70"/>
      <c r="D70" s="70"/>
      <c r="E70" s="70"/>
      <c r="F70" s="70"/>
      <c r="G70" s="70"/>
      <c r="H70" s="70"/>
      <c r="I70" s="49"/>
    </row>
    <row r="71" spans="1:9" ht="15">
      <c r="A71" s="70"/>
      <c r="B71" s="70"/>
      <c r="C71" s="70"/>
      <c r="D71" s="70"/>
      <c r="E71" s="70"/>
      <c r="F71" s="70"/>
      <c r="G71" s="70"/>
      <c r="H71" s="70"/>
      <c r="I71" s="49"/>
    </row>
    <row r="72" spans="1:9" ht="15">
      <c r="A72" s="70"/>
      <c r="B72" s="70"/>
      <c r="C72" s="70"/>
      <c r="D72" s="70"/>
      <c r="E72" s="70"/>
      <c r="F72" s="70"/>
      <c r="G72" s="70"/>
      <c r="H72" s="70"/>
      <c r="I72" s="49"/>
    </row>
    <row r="73" spans="1:9" ht="15">
      <c r="A73" s="70"/>
      <c r="B73" s="70"/>
      <c r="C73" s="70"/>
      <c r="D73" s="70"/>
      <c r="E73" s="70"/>
      <c r="F73" s="70"/>
      <c r="G73" s="70"/>
      <c r="H73" s="70"/>
      <c r="I73" s="49"/>
    </row>
    <row r="74" spans="1:9" ht="15">
      <c r="A74" s="70"/>
      <c r="B74" s="70"/>
      <c r="C74" s="70"/>
      <c r="D74" s="70"/>
      <c r="E74" s="70"/>
      <c r="F74" s="70"/>
      <c r="G74" s="70"/>
      <c r="H74" s="70"/>
      <c r="I74" s="49"/>
    </row>
    <row r="75" spans="1:9" ht="15">
      <c r="A75" s="70"/>
      <c r="B75" s="70"/>
      <c r="C75" s="70"/>
      <c r="D75" s="70"/>
      <c r="E75" s="70"/>
      <c r="F75" s="70"/>
      <c r="G75" s="70"/>
      <c r="H75" s="70"/>
      <c r="I75" s="49"/>
    </row>
    <row r="76" spans="1:9" ht="15">
      <c r="A76" s="70"/>
      <c r="B76" s="70"/>
      <c r="C76" s="70"/>
      <c r="D76" s="70"/>
      <c r="E76" s="70"/>
      <c r="F76" s="70"/>
      <c r="G76" s="70"/>
      <c r="H76" s="70"/>
      <c r="I76" s="49"/>
    </row>
    <row r="77" spans="1:9" ht="15">
      <c r="A77" s="70"/>
      <c r="B77" s="70"/>
      <c r="C77" s="70"/>
      <c r="D77" s="70"/>
      <c r="E77" s="70"/>
      <c r="F77" s="70"/>
      <c r="G77" s="70"/>
      <c r="H77" s="70"/>
      <c r="I77" s="49"/>
    </row>
    <row r="78" spans="1:9" ht="15">
      <c r="A78" s="70"/>
      <c r="B78" s="70"/>
      <c r="C78" s="70"/>
      <c r="D78" s="70"/>
      <c r="E78" s="70"/>
      <c r="F78" s="70"/>
      <c r="G78" s="70"/>
      <c r="H78" s="70"/>
      <c r="I78" s="49"/>
    </row>
    <row r="79" spans="1:9" ht="15">
      <c r="A79" s="70"/>
      <c r="B79" s="70"/>
      <c r="C79" s="70"/>
      <c r="D79" s="70"/>
      <c r="E79" s="70"/>
      <c r="F79" s="70"/>
      <c r="G79" s="70"/>
      <c r="H79" s="70"/>
      <c r="I79" s="49"/>
    </row>
    <row r="80" spans="1:9" ht="15">
      <c r="A80" s="70"/>
      <c r="B80" s="70"/>
      <c r="C80" s="70"/>
      <c r="D80" s="70"/>
      <c r="E80" s="70"/>
      <c r="F80" s="70"/>
      <c r="G80" s="70"/>
      <c r="H80" s="70"/>
      <c r="I80" s="49"/>
    </row>
    <row r="81" spans="1:9" ht="15">
      <c r="A81" s="70"/>
      <c r="B81" s="70"/>
      <c r="C81" s="70"/>
      <c r="D81" s="70"/>
      <c r="E81" s="70"/>
      <c r="F81" s="70"/>
      <c r="G81" s="70"/>
      <c r="H81" s="70"/>
      <c r="I81" s="49"/>
    </row>
    <row r="82" spans="1:9" ht="15">
      <c r="A82" s="70"/>
      <c r="B82" s="70"/>
      <c r="C82" s="70"/>
      <c r="D82" s="70"/>
      <c r="E82" s="70"/>
      <c r="F82" s="70"/>
      <c r="G82" s="70"/>
      <c r="H82" s="70"/>
      <c r="I82" s="49"/>
    </row>
    <row r="83" spans="1:9" ht="15">
      <c r="A83" s="70"/>
      <c r="B83" s="70"/>
      <c r="C83" s="70"/>
      <c r="D83" s="70"/>
      <c r="E83" s="70"/>
      <c r="F83" s="70"/>
      <c r="G83" s="70"/>
      <c r="H83" s="70"/>
      <c r="I83" s="49"/>
    </row>
    <row r="84" spans="1:9" ht="15">
      <c r="A84" s="70"/>
      <c r="B84" s="70"/>
      <c r="C84" s="70"/>
      <c r="D84" s="70"/>
      <c r="E84" s="70"/>
      <c r="F84" s="70"/>
      <c r="G84" s="70"/>
      <c r="H84" s="70"/>
      <c r="I84" s="49"/>
    </row>
    <row r="85" spans="1:9" ht="15">
      <c r="A85" s="70"/>
      <c r="B85" s="70"/>
      <c r="C85" s="70"/>
      <c r="D85" s="70"/>
      <c r="E85" s="70"/>
      <c r="F85" s="70"/>
      <c r="G85" s="70"/>
      <c r="H85" s="70"/>
      <c r="I85" s="49"/>
    </row>
    <row r="86" spans="1:9" ht="15">
      <c r="A86" s="70"/>
      <c r="B86" s="70"/>
      <c r="C86" s="70"/>
      <c r="D86" s="70"/>
      <c r="E86" s="70"/>
      <c r="F86" s="70"/>
      <c r="G86" s="70"/>
      <c r="H86" s="70"/>
      <c r="I86" s="49"/>
    </row>
    <row r="87" spans="1:9" ht="15">
      <c r="A87" s="70"/>
      <c r="B87" s="70"/>
      <c r="C87" s="70"/>
      <c r="D87" s="70"/>
      <c r="E87" s="70"/>
      <c r="F87" s="70"/>
      <c r="G87" s="70"/>
      <c r="H87" s="70"/>
      <c r="I87" s="49"/>
    </row>
    <row r="88" spans="1:9" ht="15">
      <c r="A88" s="70"/>
      <c r="B88" s="70"/>
      <c r="C88" s="70"/>
      <c r="D88" s="70"/>
      <c r="E88" s="70"/>
      <c r="F88" s="70"/>
      <c r="G88" s="70"/>
      <c r="H88" s="70"/>
      <c r="I88" s="49"/>
    </row>
    <row r="89" spans="1:9" ht="15">
      <c r="A89" s="70"/>
      <c r="B89" s="70"/>
      <c r="C89" s="70"/>
      <c r="D89" s="70"/>
      <c r="E89" s="70"/>
      <c r="F89" s="70"/>
      <c r="G89" s="70"/>
      <c r="H89" s="70"/>
      <c r="I89" s="49"/>
    </row>
    <row r="90" spans="1:9" ht="15">
      <c r="A90" s="70"/>
      <c r="B90" s="70"/>
      <c r="C90" s="70"/>
      <c r="D90" s="70"/>
      <c r="E90" s="70"/>
      <c r="F90" s="70"/>
      <c r="G90" s="70"/>
      <c r="H90" s="70"/>
      <c r="I90" s="49"/>
    </row>
    <row r="91" spans="1:9" ht="15">
      <c r="A91" s="70"/>
      <c r="B91" s="70"/>
      <c r="C91" s="70"/>
      <c r="D91" s="70"/>
      <c r="E91" s="70"/>
      <c r="F91" s="70"/>
      <c r="G91" s="70"/>
      <c r="H91" s="70"/>
      <c r="I91" s="49"/>
    </row>
    <row r="92" spans="1:9" ht="15">
      <c r="A92" s="70"/>
      <c r="B92" s="70"/>
      <c r="C92" s="70"/>
      <c r="D92" s="70"/>
      <c r="E92" s="70"/>
      <c r="F92" s="70"/>
      <c r="G92" s="70"/>
      <c r="H92" s="70"/>
      <c r="I92" s="49"/>
    </row>
    <row r="93" spans="1:9" ht="15">
      <c r="A93" s="70"/>
      <c r="B93" s="70"/>
      <c r="C93" s="70"/>
      <c r="D93" s="70"/>
      <c r="E93" s="70"/>
      <c r="F93" s="70"/>
      <c r="G93" s="70"/>
      <c r="H93" s="70"/>
      <c r="I93" s="49"/>
    </row>
    <row r="94" spans="1:9" ht="15">
      <c r="A94" s="70"/>
      <c r="B94" s="70"/>
      <c r="C94" s="70"/>
      <c r="D94" s="70"/>
      <c r="E94" s="70"/>
      <c r="F94" s="70"/>
      <c r="G94" s="70"/>
      <c r="H94" s="70"/>
      <c r="I94" s="49"/>
    </row>
    <row r="95" spans="1:9" ht="15">
      <c r="A95" s="70"/>
      <c r="B95" s="70"/>
      <c r="C95" s="70"/>
      <c r="D95" s="70"/>
      <c r="E95" s="70"/>
      <c r="F95" s="70"/>
      <c r="G95" s="70"/>
      <c r="H95" s="70"/>
      <c r="I95" s="49"/>
    </row>
    <row r="96" spans="1:9" ht="15">
      <c r="A96" s="70"/>
      <c r="B96" s="70"/>
      <c r="C96" s="70"/>
      <c r="D96" s="70"/>
      <c r="E96" s="70"/>
      <c r="F96" s="70"/>
      <c r="G96" s="70"/>
      <c r="H96" s="70"/>
      <c r="I96" s="49"/>
    </row>
    <row r="97" spans="1:9" ht="15">
      <c r="A97" s="70"/>
      <c r="B97" s="70"/>
      <c r="C97" s="70"/>
      <c r="D97" s="70"/>
      <c r="E97" s="70"/>
      <c r="F97" s="70"/>
      <c r="G97" s="70"/>
      <c r="H97" s="70"/>
      <c r="I97" s="49"/>
    </row>
    <row r="98" spans="1:9" ht="15">
      <c r="A98" s="70"/>
      <c r="B98" s="70"/>
      <c r="C98" s="70"/>
      <c r="D98" s="70"/>
      <c r="E98" s="70"/>
      <c r="F98" s="70"/>
      <c r="G98" s="70"/>
      <c r="H98" s="70"/>
      <c r="I98" s="49"/>
    </row>
    <row r="99" spans="1:9" ht="15">
      <c r="A99" s="70"/>
      <c r="B99" s="70"/>
      <c r="C99" s="70"/>
      <c r="D99" s="70"/>
      <c r="E99" s="70"/>
      <c r="F99" s="70"/>
      <c r="G99" s="70"/>
      <c r="H99" s="70"/>
      <c r="I99" s="49"/>
    </row>
    <row r="100" spans="1:9" ht="15">
      <c r="A100" s="70"/>
      <c r="B100" s="70"/>
      <c r="C100" s="70"/>
      <c r="D100" s="70"/>
      <c r="E100" s="70"/>
      <c r="F100" s="70"/>
      <c r="G100" s="70"/>
      <c r="H100" s="70"/>
      <c r="I100" s="49"/>
    </row>
    <row r="101" spans="1:9" ht="15">
      <c r="A101" s="70"/>
      <c r="B101" s="70"/>
      <c r="C101" s="70"/>
      <c r="D101" s="70"/>
      <c r="E101" s="70"/>
      <c r="F101" s="70"/>
      <c r="G101" s="70"/>
      <c r="H101" s="70"/>
      <c r="I101" s="49"/>
    </row>
    <row r="102" spans="1:9" ht="15">
      <c r="A102" s="70"/>
      <c r="B102" s="70"/>
      <c r="C102" s="70"/>
      <c r="D102" s="70"/>
      <c r="E102" s="70"/>
      <c r="F102" s="70"/>
      <c r="G102" s="70"/>
      <c r="H102" s="70"/>
      <c r="I102" s="49"/>
    </row>
    <row r="103" spans="1:9" ht="15">
      <c r="A103" s="70"/>
      <c r="B103" s="70"/>
      <c r="C103" s="70"/>
      <c r="D103" s="70"/>
      <c r="E103" s="70"/>
      <c r="F103" s="70"/>
      <c r="G103" s="70"/>
      <c r="H103" s="70"/>
      <c r="I103" s="49"/>
    </row>
    <row r="104" spans="1:9" ht="15">
      <c r="A104" s="70"/>
      <c r="B104" s="70"/>
      <c r="C104" s="70"/>
      <c r="D104" s="70"/>
      <c r="E104" s="70"/>
      <c r="F104" s="70"/>
      <c r="G104" s="70"/>
      <c r="H104" s="70"/>
      <c r="I104" s="49"/>
    </row>
    <row r="105" spans="1:9" ht="15">
      <c r="A105" s="70"/>
      <c r="B105" s="70"/>
      <c r="C105" s="70"/>
      <c r="D105" s="70"/>
      <c r="E105" s="70"/>
      <c r="F105" s="70"/>
      <c r="G105" s="70"/>
      <c r="H105" s="70"/>
      <c r="I105" s="49"/>
    </row>
    <row r="106" spans="1:9" ht="15">
      <c r="A106" s="70"/>
      <c r="B106" s="70"/>
      <c r="C106" s="70"/>
      <c r="D106" s="70"/>
      <c r="E106" s="70"/>
      <c r="F106" s="70"/>
      <c r="G106" s="70"/>
      <c r="H106" s="70"/>
      <c r="I106" s="49"/>
    </row>
    <row r="107" spans="1:9" ht="15">
      <c r="A107" s="70"/>
      <c r="B107" s="70"/>
      <c r="C107" s="70"/>
      <c r="D107" s="70"/>
      <c r="E107" s="70"/>
      <c r="F107" s="70"/>
      <c r="G107" s="70"/>
      <c r="H107" s="70"/>
      <c r="I107" s="49"/>
    </row>
    <row r="108" spans="1:9" ht="15">
      <c r="A108" s="70"/>
      <c r="B108" s="70"/>
      <c r="C108" s="70"/>
      <c r="D108" s="70"/>
      <c r="E108" s="70"/>
      <c r="F108" s="70"/>
      <c r="G108" s="70"/>
      <c r="H108" s="70"/>
      <c r="I108" s="49"/>
    </row>
    <row r="109" spans="1:9" ht="15">
      <c r="A109" s="70"/>
      <c r="B109" s="70"/>
      <c r="C109" s="70"/>
      <c r="D109" s="70"/>
      <c r="E109" s="70"/>
      <c r="F109" s="70"/>
      <c r="G109" s="70"/>
      <c r="H109" s="70"/>
      <c r="I109" s="49"/>
    </row>
    <row r="110" spans="1:9" ht="15">
      <c r="A110" s="70"/>
      <c r="B110" s="70"/>
      <c r="C110" s="70"/>
      <c r="D110" s="70"/>
      <c r="E110" s="70"/>
      <c r="F110" s="70"/>
      <c r="G110" s="70"/>
      <c r="H110" s="70"/>
      <c r="I110" s="49"/>
    </row>
    <row r="111" spans="1:9" ht="15">
      <c r="A111" s="70"/>
      <c r="B111" s="70"/>
      <c r="C111" s="70"/>
      <c r="D111" s="70"/>
      <c r="E111" s="70"/>
      <c r="F111" s="70"/>
      <c r="G111" s="70"/>
      <c r="H111" s="70"/>
      <c r="I111" s="49"/>
    </row>
    <row r="112" spans="1:9" ht="15">
      <c r="A112" s="70"/>
      <c r="B112" s="70"/>
      <c r="C112" s="70"/>
      <c r="D112" s="70"/>
      <c r="E112" s="70"/>
      <c r="F112" s="70"/>
      <c r="G112" s="70"/>
      <c r="H112" s="70"/>
      <c r="I112" s="49"/>
    </row>
    <row r="113" spans="1:9" ht="15">
      <c r="A113" s="70"/>
      <c r="B113" s="70"/>
      <c r="C113" s="70"/>
      <c r="D113" s="70"/>
      <c r="E113" s="70"/>
      <c r="F113" s="70"/>
      <c r="G113" s="70"/>
      <c r="H113" s="70"/>
      <c r="I113" s="49"/>
    </row>
    <row r="114" spans="1:9" ht="15">
      <c r="A114" s="70"/>
      <c r="B114" s="70"/>
      <c r="C114" s="70"/>
      <c r="D114" s="70"/>
      <c r="E114" s="70"/>
      <c r="F114" s="70"/>
      <c r="G114" s="70"/>
      <c r="H114" s="70"/>
      <c r="I114" s="49"/>
    </row>
    <row r="115" spans="1:9" ht="15">
      <c r="A115" s="70"/>
      <c r="B115" s="70"/>
      <c r="C115" s="70"/>
      <c r="D115" s="70"/>
      <c r="E115" s="70"/>
      <c r="F115" s="70"/>
      <c r="G115" s="70"/>
      <c r="H115" s="70"/>
      <c r="I115" s="49"/>
    </row>
    <row r="116" spans="1:9" ht="15">
      <c r="A116" s="70"/>
      <c r="B116" s="70"/>
      <c r="C116" s="70"/>
      <c r="D116" s="70"/>
      <c r="E116" s="70"/>
      <c r="F116" s="70"/>
      <c r="G116" s="70"/>
      <c r="H116" s="70"/>
      <c r="I116" s="49"/>
    </row>
    <row r="117" spans="1:9" ht="15">
      <c r="A117" s="70"/>
      <c r="B117" s="70"/>
      <c r="C117" s="70"/>
      <c r="D117" s="70"/>
      <c r="E117" s="70"/>
      <c r="F117" s="70"/>
      <c r="G117" s="70"/>
      <c r="H117" s="70"/>
      <c r="I117" s="49"/>
    </row>
    <row r="118" spans="1:9" ht="15">
      <c r="A118" s="70"/>
      <c r="B118" s="70"/>
      <c r="C118" s="70"/>
      <c r="D118" s="70"/>
      <c r="E118" s="70"/>
      <c r="F118" s="70"/>
      <c r="G118" s="70"/>
      <c r="H118" s="70"/>
      <c r="I118" s="49"/>
    </row>
    <row r="119" spans="1:9" ht="15">
      <c r="A119" s="70"/>
      <c r="B119" s="70"/>
      <c r="C119" s="70"/>
      <c r="D119" s="70"/>
      <c r="E119" s="70"/>
      <c r="F119" s="70"/>
      <c r="G119" s="70"/>
      <c r="H119" s="70"/>
      <c r="I119" s="49"/>
    </row>
    <row r="120" spans="1:9" ht="15">
      <c r="A120" s="70"/>
      <c r="B120" s="70"/>
      <c r="C120" s="70"/>
      <c r="D120" s="70"/>
      <c r="E120" s="70"/>
      <c r="F120" s="70"/>
      <c r="G120" s="70"/>
      <c r="H120" s="70"/>
      <c r="I120" s="49"/>
    </row>
    <row r="121" spans="1:9" ht="15">
      <c r="A121" s="70"/>
      <c r="B121" s="70"/>
      <c r="C121" s="70"/>
      <c r="D121" s="70"/>
      <c r="E121" s="70"/>
      <c r="F121" s="70"/>
      <c r="G121" s="70"/>
      <c r="H121" s="70"/>
      <c r="I121" s="49"/>
    </row>
    <row r="122" spans="1:9" ht="15">
      <c r="A122" s="70"/>
      <c r="B122" s="70"/>
      <c r="C122" s="70"/>
      <c r="D122" s="70"/>
      <c r="E122" s="70"/>
      <c r="F122" s="70"/>
      <c r="G122" s="70"/>
      <c r="H122" s="70"/>
      <c r="I122" s="49"/>
    </row>
    <row r="123" spans="1:9" ht="15">
      <c r="A123" s="70"/>
      <c r="B123" s="70"/>
      <c r="C123" s="70"/>
      <c r="D123" s="70"/>
      <c r="E123" s="70"/>
      <c r="F123" s="70"/>
      <c r="G123" s="70"/>
      <c r="H123" s="70"/>
      <c r="I123" s="49"/>
    </row>
    <row r="124" spans="1:9" ht="15">
      <c r="A124" s="70"/>
      <c r="B124" s="70"/>
      <c r="C124" s="70"/>
      <c r="D124" s="70"/>
      <c r="E124" s="70"/>
      <c r="F124" s="70"/>
      <c r="G124" s="70"/>
      <c r="H124" s="70"/>
      <c r="I124" s="49"/>
    </row>
    <row r="125" spans="1:9" ht="15">
      <c r="A125" s="70"/>
      <c r="B125" s="70"/>
      <c r="C125" s="70"/>
      <c r="D125" s="70"/>
      <c r="E125" s="70"/>
      <c r="F125" s="70"/>
      <c r="G125" s="70"/>
      <c r="H125" s="70"/>
      <c r="I125" s="49"/>
    </row>
    <row r="126" spans="1:9" ht="15">
      <c r="A126" s="70"/>
      <c r="B126" s="70"/>
      <c r="C126" s="70"/>
      <c r="D126" s="70"/>
      <c r="E126" s="70"/>
      <c r="F126" s="70"/>
      <c r="G126" s="70"/>
      <c r="H126" s="70"/>
      <c r="I126" s="49"/>
    </row>
    <row r="127" spans="1:9" ht="15">
      <c r="A127" s="70"/>
      <c r="B127" s="70"/>
      <c r="C127" s="70"/>
      <c r="D127" s="70"/>
      <c r="E127" s="70"/>
      <c r="F127" s="70"/>
      <c r="G127" s="70"/>
      <c r="H127" s="70"/>
      <c r="I127" s="49"/>
    </row>
    <row r="128" spans="1:9" ht="15">
      <c r="A128" s="70"/>
      <c r="B128" s="70"/>
      <c r="C128" s="70"/>
      <c r="D128" s="70"/>
      <c r="E128" s="70"/>
      <c r="F128" s="70"/>
      <c r="G128" s="70"/>
      <c r="H128" s="70"/>
      <c r="I128" s="49"/>
    </row>
    <row r="129" spans="1:9" ht="15">
      <c r="A129" s="70"/>
      <c r="B129" s="70"/>
      <c r="C129" s="70"/>
      <c r="D129" s="70"/>
      <c r="E129" s="70"/>
      <c r="F129" s="70"/>
      <c r="G129" s="70"/>
      <c r="H129" s="70"/>
      <c r="I129" s="49"/>
    </row>
    <row r="130" spans="1:9" ht="15">
      <c r="A130" s="70"/>
      <c r="B130" s="70"/>
      <c r="C130" s="70"/>
      <c r="D130" s="70"/>
      <c r="E130" s="70"/>
      <c r="F130" s="70"/>
      <c r="G130" s="70"/>
      <c r="H130" s="70"/>
      <c r="I130" s="49"/>
    </row>
    <row r="131" spans="1:9" ht="15">
      <c r="A131" s="70"/>
      <c r="B131" s="70"/>
      <c r="C131" s="70"/>
      <c r="D131" s="70"/>
      <c r="E131" s="70"/>
      <c r="F131" s="70"/>
      <c r="G131" s="70"/>
      <c r="H131" s="70"/>
      <c r="I131" s="49"/>
    </row>
    <row r="132" spans="1:9" ht="15">
      <c r="A132" s="70"/>
      <c r="B132" s="70"/>
      <c r="C132" s="70"/>
      <c r="D132" s="70"/>
      <c r="E132" s="70"/>
      <c r="F132" s="70"/>
      <c r="G132" s="70"/>
      <c r="H132" s="70"/>
      <c r="I132" s="49"/>
    </row>
    <row r="133" spans="1:9" ht="15">
      <c r="A133" s="70"/>
      <c r="B133" s="70"/>
      <c r="C133" s="70"/>
      <c r="D133" s="70"/>
      <c r="E133" s="70"/>
      <c r="F133" s="70"/>
      <c r="G133" s="70"/>
      <c r="H133" s="70"/>
      <c r="I133" s="49"/>
    </row>
    <row r="134" spans="1:9" ht="15">
      <c r="A134" s="70"/>
      <c r="B134" s="70"/>
      <c r="C134" s="70"/>
      <c r="D134" s="70"/>
      <c r="E134" s="70"/>
      <c r="F134" s="70"/>
      <c r="G134" s="70"/>
      <c r="H134" s="70"/>
      <c r="I134" s="49"/>
    </row>
    <row r="135" spans="1:9" ht="15">
      <c r="A135" s="70"/>
      <c r="B135" s="70"/>
      <c r="C135" s="70"/>
      <c r="D135" s="70"/>
      <c r="E135" s="70"/>
      <c r="F135" s="70"/>
      <c r="G135" s="70"/>
      <c r="H135" s="70"/>
      <c r="I135" s="49"/>
    </row>
    <row r="136" spans="1:9" ht="15">
      <c r="A136" s="70"/>
      <c r="B136" s="70"/>
      <c r="C136" s="70"/>
      <c r="D136" s="70"/>
      <c r="E136" s="70"/>
      <c r="F136" s="70"/>
      <c r="G136" s="70"/>
      <c r="H136" s="70"/>
      <c r="I136" s="49"/>
    </row>
    <row r="137" spans="1:9" ht="15">
      <c r="A137" s="70"/>
      <c r="B137" s="70"/>
      <c r="C137" s="70"/>
      <c r="D137" s="70"/>
      <c r="E137" s="70"/>
      <c r="F137" s="70"/>
      <c r="G137" s="70"/>
      <c r="H137" s="70"/>
      <c r="I137" s="49"/>
    </row>
    <row r="138" spans="1:9" ht="15">
      <c r="A138" s="70"/>
      <c r="B138" s="70"/>
      <c r="C138" s="70"/>
      <c r="D138" s="70"/>
      <c r="E138" s="70"/>
      <c r="F138" s="70"/>
      <c r="G138" s="70"/>
      <c r="H138" s="70"/>
      <c r="I138" s="49"/>
    </row>
    <row r="139" spans="1:9" ht="15">
      <c r="A139" s="70"/>
      <c r="B139" s="70"/>
      <c r="C139" s="70"/>
      <c r="D139" s="70"/>
      <c r="E139" s="70"/>
      <c r="F139" s="70"/>
      <c r="G139" s="70"/>
      <c r="H139" s="70"/>
      <c r="I139" s="49"/>
    </row>
    <row r="140" spans="1:9" ht="15">
      <c r="A140" s="70"/>
      <c r="B140" s="70"/>
      <c r="C140" s="70"/>
      <c r="D140" s="70"/>
      <c r="E140" s="70"/>
      <c r="F140" s="70"/>
      <c r="G140" s="70"/>
      <c r="H140" s="70"/>
      <c r="I140" s="49"/>
    </row>
    <row r="141" spans="1:9" ht="15">
      <c r="A141" s="70"/>
      <c r="B141" s="70"/>
      <c r="C141" s="70"/>
      <c r="D141" s="70"/>
      <c r="E141" s="70"/>
      <c r="F141" s="70"/>
      <c r="G141" s="70"/>
      <c r="H141" s="70"/>
      <c r="I141" s="49"/>
    </row>
    <row r="142" spans="1:9" ht="15">
      <c r="A142" s="70"/>
      <c r="B142" s="70"/>
      <c r="C142" s="70"/>
      <c r="D142" s="70"/>
      <c r="E142" s="70"/>
      <c r="F142" s="70"/>
      <c r="G142" s="70"/>
      <c r="H142" s="70"/>
      <c r="I142" s="49"/>
    </row>
    <row r="143" spans="1:9" ht="15">
      <c r="A143" s="70"/>
      <c r="B143" s="70"/>
      <c r="C143" s="70"/>
      <c r="D143" s="70"/>
      <c r="E143" s="70"/>
      <c r="F143" s="70"/>
      <c r="G143" s="70"/>
      <c r="H143" s="70"/>
      <c r="I143" s="49"/>
    </row>
    <row r="144" spans="1:9" ht="15">
      <c r="A144" s="70"/>
      <c r="B144" s="70"/>
      <c r="C144" s="70"/>
      <c r="D144" s="70"/>
      <c r="E144" s="70"/>
      <c r="F144" s="70"/>
      <c r="G144" s="70"/>
      <c r="H144" s="70"/>
      <c r="I144" s="49"/>
    </row>
    <row r="145" spans="1:9" ht="15">
      <c r="A145" s="70"/>
      <c r="B145" s="70"/>
      <c r="C145" s="70"/>
      <c r="D145" s="70"/>
      <c r="E145" s="70"/>
      <c r="F145" s="70"/>
      <c r="G145" s="70"/>
      <c r="H145" s="70"/>
      <c r="I145" s="49"/>
    </row>
    <row r="146" spans="1:9" ht="15">
      <c r="A146" s="70"/>
      <c r="B146" s="70"/>
      <c r="C146" s="70"/>
      <c r="D146" s="70"/>
      <c r="E146" s="70"/>
      <c r="F146" s="70"/>
      <c r="G146" s="70"/>
      <c r="H146" s="70"/>
      <c r="I146" s="49"/>
    </row>
    <row r="147" spans="1:9" ht="15">
      <c r="A147" s="70"/>
      <c r="B147" s="70"/>
      <c r="C147" s="70"/>
      <c r="D147" s="70"/>
      <c r="E147" s="70"/>
      <c r="F147" s="70"/>
      <c r="G147" s="70"/>
      <c r="H147" s="70"/>
      <c r="I147" s="49"/>
    </row>
    <row r="148" spans="1:9" ht="15">
      <c r="A148" s="70"/>
      <c r="B148" s="70"/>
      <c r="C148" s="70"/>
      <c r="D148" s="70"/>
      <c r="E148" s="70"/>
      <c r="F148" s="70"/>
      <c r="G148" s="70"/>
      <c r="H148" s="70"/>
      <c r="I148" s="49"/>
    </row>
    <row r="149" spans="1:9" ht="15">
      <c r="A149" s="70"/>
      <c r="B149" s="70"/>
      <c r="C149" s="70"/>
      <c r="D149" s="70"/>
      <c r="E149" s="70"/>
      <c r="F149" s="70"/>
      <c r="G149" s="70"/>
      <c r="H149" s="70"/>
      <c r="I149" s="49"/>
    </row>
    <row r="150" spans="1:9" ht="15">
      <c r="A150" s="70"/>
      <c r="B150" s="70"/>
      <c r="C150" s="70"/>
      <c r="D150" s="70"/>
      <c r="E150" s="70"/>
      <c r="F150" s="70"/>
      <c r="G150" s="70"/>
      <c r="H150" s="70"/>
      <c r="I150" s="49"/>
    </row>
    <row r="151" spans="1:9" ht="15">
      <c r="A151" s="70"/>
      <c r="B151" s="70"/>
      <c r="C151" s="70"/>
      <c r="D151" s="70"/>
      <c r="E151" s="70"/>
      <c r="F151" s="70"/>
      <c r="G151" s="70"/>
      <c r="H151" s="70"/>
      <c r="I151" s="49"/>
    </row>
    <row r="152" spans="1:9" ht="15">
      <c r="A152" s="70"/>
      <c r="B152" s="70"/>
      <c r="C152" s="70"/>
      <c r="D152" s="70"/>
      <c r="E152" s="70"/>
      <c r="F152" s="70"/>
      <c r="G152" s="70"/>
      <c r="H152" s="70"/>
      <c r="I152" s="49"/>
    </row>
    <row r="153" spans="1:9" ht="15">
      <c r="A153" s="70"/>
      <c r="B153" s="70"/>
      <c r="C153" s="70"/>
      <c r="D153" s="70"/>
      <c r="E153" s="70"/>
      <c r="F153" s="70"/>
      <c r="G153" s="70"/>
      <c r="H153" s="70"/>
      <c r="I153" s="49"/>
    </row>
    <row r="154" spans="1:9" ht="15">
      <c r="A154" s="70"/>
      <c r="B154" s="70"/>
      <c r="C154" s="70"/>
      <c r="D154" s="70"/>
      <c r="E154" s="70"/>
      <c r="F154" s="70"/>
      <c r="G154" s="70"/>
      <c r="H154" s="70"/>
      <c r="I154" s="49"/>
    </row>
    <row r="155" spans="1:9" ht="15">
      <c r="A155" s="70"/>
      <c r="B155" s="70"/>
      <c r="C155" s="70"/>
      <c r="D155" s="70"/>
      <c r="E155" s="70"/>
      <c r="F155" s="70"/>
      <c r="G155" s="70"/>
      <c r="H155" s="70"/>
      <c r="I155" s="49"/>
    </row>
    <row r="156" spans="1:9" ht="15">
      <c r="A156" s="70"/>
      <c r="B156" s="70"/>
      <c r="C156" s="70"/>
      <c r="D156" s="70"/>
      <c r="E156" s="70"/>
      <c r="F156" s="70"/>
      <c r="G156" s="70"/>
      <c r="H156" s="70"/>
      <c r="I156" s="49"/>
    </row>
    <row r="157" spans="1:9" ht="15">
      <c r="A157" s="70"/>
      <c r="B157" s="70"/>
      <c r="C157" s="70"/>
      <c r="D157" s="70"/>
      <c r="E157" s="70"/>
      <c r="F157" s="70"/>
      <c r="G157" s="70"/>
      <c r="H157" s="70"/>
      <c r="I157" s="49"/>
    </row>
    <row r="158" spans="1:9" ht="15">
      <c r="A158" s="70"/>
      <c r="B158" s="70"/>
      <c r="C158" s="70"/>
      <c r="D158" s="70"/>
      <c r="E158" s="70"/>
      <c r="F158" s="70"/>
      <c r="G158" s="70"/>
      <c r="H158" s="70"/>
      <c r="I158" s="49"/>
    </row>
    <row r="159" spans="1:9" ht="15">
      <c r="A159" s="70"/>
      <c r="B159" s="70"/>
      <c r="C159" s="70"/>
      <c r="D159" s="70"/>
      <c r="E159" s="70"/>
      <c r="F159" s="70"/>
      <c r="G159" s="70"/>
      <c r="H159" s="70"/>
      <c r="I159" s="49"/>
    </row>
    <row r="160" spans="1:9" ht="15">
      <c r="A160" s="70"/>
      <c r="B160" s="70"/>
      <c r="C160" s="70"/>
      <c r="D160" s="70"/>
      <c r="E160" s="70"/>
      <c r="F160" s="70"/>
      <c r="G160" s="70"/>
      <c r="H160" s="70"/>
      <c r="I160" s="49"/>
    </row>
    <row r="161" spans="1:9" ht="15">
      <c r="A161" s="70"/>
      <c r="B161" s="70"/>
      <c r="C161" s="70"/>
      <c r="D161" s="70"/>
      <c r="E161" s="70"/>
      <c r="F161" s="70"/>
      <c r="G161" s="70"/>
      <c r="H161" s="70"/>
      <c r="I161" s="49"/>
    </row>
    <row r="162" spans="1:9" ht="15">
      <c r="A162" s="70"/>
      <c r="B162" s="70"/>
      <c r="C162" s="70"/>
      <c r="D162" s="70"/>
      <c r="E162" s="70"/>
      <c r="F162" s="70"/>
      <c r="G162" s="70"/>
      <c r="H162" s="70"/>
      <c r="I162" s="49"/>
    </row>
    <row r="163" spans="1:9" ht="15">
      <c r="A163" s="70"/>
      <c r="B163" s="70"/>
      <c r="C163" s="70"/>
      <c r="D163" s="70"/>
      <c r="E163" s="70"/>
      <c r="F163" s="70"/>
      <c r="G163" s="70"/>
      <c r="H163" s="70"/>
      <c r="I163" s="49"/>
    </row>
    <row r="164" spans="1:9" ht="15">
      <c r="A164" s="70"/>
      <c r="B164" s="70"/>
      <c r="C164" s="70"/>
      <c r="D164" s="70"/>
      <c r="E164" s="70"/>
      <c r="F164" s="70"/>
      <c r="G164" s="70"/>
      <c r="H164" s="70"/>
      <c r="I164" s="49"/>
    </row>
    <row r="165" spans="1:9" ht="15">
      <c r="A165" s="70"/>
      <c r="B165" s="70"/>
      <c r="C165" s="70"/>
      <c r="D165" s="70"/>
      <c r="E165" s="70"/>
      <c r="F165" s="70"/>
      <c r="G165" s="70"/>
      <c r="H165" s="70"/>
      <c r="I165" s="49"/>
    </row>
    <row r="166" spans="1:9" ht="15">
      <c r="A166" s="70"/>
      <c r="B166" s="70"/>
      <c r="C166" s="70"/>
      <c r="D166" s="70"/>
      <c r="E166" s="70"/>
      <c r="F166" s="70"/>
      <c r="G166" s="70"/>
      <c r="H166" s="70"/>
      <c r="I166" s="49"/>
    </row>
    <row r="167" spans="1:9" ht="15">
      <c r="A167" s="70"/>
      <c r="B167" s="70"/>
      <c r="C167" s="70"/>
      <c r="D167" s="70"/>
      <c r="E167" s="70"/>
      <c r="F167" s="70"/>
      <c r="G167" s="70"/>
      <c r="H167" s="70"/>
      <c r="I167" s="49"/>
    </row>
    <row r="168" spans="1:9" ht="15">
      <c r="A168" s="70"/>
      <c r="B168" s="70"/>
      <c r="C168" s="70"/>
      <c r="D168" s="70"/>
      <c r="E168" s="70"/>
      <c r="F168" s="70"/>
      <c r="G168" s="70"/>
      <c r="H168" s="70"/>
      <c r="I168" s="49"/>
    </row>
    <row r="169" spans="1:9" ht="15">
      <c r="A169" s="70"/>
      <c r="B169" s="70"/>
      <c r="C169" s="70"/>
      <c r="D169" s="70"/>
      <c r="E169" s="70"/>
      <c r="F169" s="70"/>
      <c r="G169" s="70"/>
      <c r="H169" s="70"/>
      <c r="I169" s="49"/>
    </row>
    <row r="170" spans="1:9" ht="15">
      <c r="A170" s="70"/>
      <c r="B170" s="70"/>
      <c r="C170" s="70"/>
      <c r="D170" s="70"/>
      <c r="E170" s="70"/>
      <c r="F170" s="70"/>
      <c r="G170" s="70"/>
      <c r="H170" s="70"/>
      <c r="I170" s="49"/>
    </row>
    <row r="171" spans="1:9" ht="15">
      <c r="A171" s="70"/>
      <c r="B171" s="70"/>
      <c r="C171" s="70"/>
      <c r="D171" s="70"/>
      <c r="E171" s="70"/>
      <c r="F171" s="70"/>
      <c r="G171" s="70"/>
      <c r="H171" s="70"/>
      <c r="I171" s="49"/>
    </row>
    <row r="172" spans="1:9" ht="15">
      <c r="A172" s="70"/>
      <c r="B172" s="70"/>
      <c r="C172" s="70"/>
      <c r="D172" s="70"/>
      <c r="E172" s="70"/>
      <c r="F172" s="70"/>
      <c r="G172" s="70"/>
      <c r="H172" s="70"/>
      <c r="I172" s="49"/>
    </row>
    <row r="173" spans="1:9" ht="15">
      <c r="A173" s="70"/>
      <c r="B173" s="70"/>
      <c r="C173" s="70"/>
      <c r="D173" s="70"/>
      <c r="E173" s="70"/>
      <c r="F173" s="70"/>
      <c r="G173" s="70"/>
      <c r="H173" s="70"/>
      <c r="I173" s="49"/>
    </row>
    <row r="174" spans="1:9" ht="15">
      <c r="A174" s="70"/>
      <c r="B174" s="70"/>
      <c r="C174" s="70"/>
      <c r="D174" s="70"/>
      <c r="E174" s="70"/>
      <c r="F174" s="70"/>
      <c r="G174" s="70"/>
      <c r="H174" s="70"/>
      <c r="I174" s="49"/>
    </row>
    <row r="175" spans="1:9" ht="15">
      <c r="A175" s="70"/>
      <c r="B175" s="70"/>
      <c r="C175" s="70"/>
      <c r="D175" s="70"/>
      <c r="E175" s="70"/>
      <c r="F175" s="70"/>
      <c r="G175" s="70"/>
      <c r="H175" s="70"/>
      <c r="I175" s="49"/>
    </row>
    <row r="176" spans="1:9" ht="15">
      <c r="A176" s="70"/>
      <c r="B176" s="70"/>
      <c r="C176" s="70"/>
      <c r="D176" s="70"/>
      <c r="E176" s="70"/>
      <c r="F176" s="70"/>
      <c r="G176" s="70"/>
      <c r="H176" s="70"/>
      <c r="I176" s="49"/>
    </row>
    <row r="177" spans="1:9" ht="15">
      <c r="A177" s="70"/>
      <c r="B177" s="70"/>
      <c r="C177" s="70"/>
      <c r="D177" s="70"/>
      <c r="E177" s="70"/>
      <c r="F177" s="70"/>
      <c r="G177" s="70"/>
      <c r="H177" s="70"/>
      <c r="I177" s="49"/>
    </row>
    <row r="178" spans="1:9" ht="15">
      <c r="A178" s="70"/>
      <c r="B178" s="70"/>
      <c r="C178" s="70"/>
      <c r="D178" s="70"/>
      <c r="E178" s="70"/>
      <c r="F178" s="70"/>
      <c r="G178" s="70"/>
      <c r="H178" s="70"/>
      <c r="I178" s="49"/>
    </row>
    <row r="179" spans="1:9" ht="15">
      <c r="A179" s="70"/>
      <c r="B179" s="70"/>
      <c r="C179" s="70"/>
      <c r="D179" s="70"/>
      <c r="E179" s="70"/>
      <c r="F179" s="70"/>
      <c r="G179" s="70"/>
      <c r="H179" s="70"/>
      <c r="I179" s="49"/>
    </row>
    <row r="180" spans="1:9" ht="15">
      <c r="A180" s="70"/>
      <c r="B180" s="70"/>
      <c r="C180" s="70"/>
      <c r="D180" s="70"/>
      <c r="E180" s="70"/>
      <c r="F180" s="70"/>
      <c r="G180" s="70"/>
      <c r="H180" s="70"/>
      <c r="I180" s="49"/>
    </row>
    <row r="181" spans="1:9" ht="15">
      <c r="A181" s="70"/>
      <c r="B181" s="70"/>
      <c r="C181" s="70"/>
      <c r="D181" s="70"/>
      <c r="E181" s="70"/>
      <c r="F181" s="70"/>
      <c r="G181" s="70"/>
      <c r="H181" s="70"/>
      <c r="I181" s="49"/>
    </row>
    <row r="182" spans="1:9" ht="15">
      <c r="A182" s="70"/>
      <c r="B182" s="70"/>
      <c r="C182" s="70"/>
      <c r="D182" s="70"/>
      <c r="E182" s="70"/>
      <c r="F182" s="70"/>
      <c r="G182" s="70"/>
      <c r="H182" s="70"/>
      <c r="I182" s="49"/>
    </row>
    <row r="183" spans="1:9" ht="15">
      <c r="A183" s="70"/>
      <c r="B183" s="70"/>
      <c r="C183" s="70"/>
      <c r="D183" s="70"/>
      <c r="E183" s="70"/>
      <c r="F183" s="70"/>
      <c r="G183" s="70"/>
      <c r="H183" s="70"/>
      <c r="I183" s="49"/>
    </row>
    <row r="184" spans="1:9" ht="15">
      <c r="A184" s="70"/>
      <c r="B184" s="70"/>
      <c r="C184" s="70"/>
      <c r="D184" s="70"/>
      <c r="E184" s="70"/>
      <c r="F184" s="70"/>
      <c r="G184" s="70"/>
      <c r="H184" s="70"/>
      <c r="I184" s="49"/>
    </row>
    <row r="185" spans="1:9" ht="15">
      <c r="A185" s="70"/>
      <c r="B185" s="70"/>
      <c r="C185" s="70"/>
      <c r="D185" s="70"/>
      <c r="E185" s="70"/>
      <c r="F185" s="70"/>
      <c r="G185" s="70"/>
      <c r="H185" s="70"/>
      <c r="I185" s="49"/>
    </row>
    <row r="186" spans="1:9" ht="15">
      <c r="A186" s="70"/>
      <c r="B186" s="70"/>
      <c r="C186" s="70"/>
      <c r="D186" s="70"/>
      <c r="E186" s="70"/>
      <c r="F186" s="70"/>
      <c r="G186" s="70"/>
      <c r="H186" s="70"/>
      <c r="I186" s="49"/>
    </row>
    <row r="187" spans="1:9" ht="15">
      <c r="A187" s="70"/>
      <c r="B187" s="70"/>
      <c r="C187" s="70"/>
      <c r="D187" s="70"/>
      <c r="E187" s="70"/>
      <c r="F187" s="70"/>
      <c r="G187" s="70"/>
      <c r="H187" s="70"/>
      <c r="I187" s="49"/>
    </row>
    <row r="188" spans="1:9" ht="15">
      <c r="A188" s="70"/>
      <c r="B188" s="70"/>
      <c r="C188" s="70"/>
      <c r="D188" s="70"/>
      <c r="E188" s="70"/>
      <c r="F188" s="70"/>
      <c r="G188" s="70"/>
      <c r="H188" s="70"/>
      <c r="I188" s="49"/>
    </row>
    <row r="189" spans="1:9" ht="15">
      <c r="A189" s="70"/>
      <c r="B189" s="70"/>
      <c r="C189" s="70"/>
      <c r="D189" s="70"/>
      <c r="E189" s="70"/>
      <c r="F189" s="70"/>
      <c r="G189" s="70"/>
      <c r="H189" s="70"/>
      <c r="I189" s="49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7">
      <selection activeCell="A21" sqref="A21"/>
    </sheetView>
  </sheetViews>
  <sheetFormatPr defaultColWidth="9.140625" defaultRowHeight="12.75"/>
  <cols>
    <col min="1" max="1" width="32.140625" style="125" customWidth="1"/>
    <col min="2" max="2" width="14.57421875" style="125" customWidth="1"/>
    <col min="3" max="3" width="10.140625" style="125" customWidth="1"/>
    <col min="4" max="4" width="10.7109375" style="125" customWidth="1"/>
    <col min="5" max="5" width="10.00390625" style="125" customWidth="1"/>
    <col min="6" max="6" width="7.7109375" style="125" customWidth="1"/>
    <col min="7" max="7" width="7.28125" style="125" customWidth="1"/>
    <col min="8" max="8" width="10.00390625" style="125" customWidth="1"/>
    <col min="9" max="9" width="10.140625" style="125" customWidth="1"/>
    <col min="10" max="10" width="8.8515625" style="125" customWidth="1"/>
    <col min="11" max="11" width="8.57421875" style="125" customWidth="1"/>
    <col min="12" max="12" width="8.8515625" style="125" customWidth="1"/>
    <col min="13" max="13" width="7.7109375" style="125" customWidth="1"/>
    <col min="14" max="14" width="6.8515625" style="125" customWidth="1"/>
    <col min="15" max="15" width="10.00390625" style="125" customWidth="1"/>
    <col min="16" max="16" width="11.00390625" style="125" customWidth="1"/>
    <col min="17" max="16384" width="9.140625" style="125" customWidth="1"/>
  </cols>
  <sheetData>
    <row r="1" spans="13:15" ht="11.25">
      <c r="M1" s="388" t="s">
        <v>285</v>
      </c>
      <c r="N1" s="388"/>
      <c r="O1" s="388"/>
    </row>
    <row r="2" spans="6:8" ht="14.25" customHeight="1">
      <c r="F2" s="396" t="s">
        <v>224</v>
      </c>
      <c r="G2" s="396"/>
      <c r="H2" s="396"/>
    </row>
    <row r="3" spans="1:16" ht="15" customHeight="1">
      <c r="A3" s="127"/>
      <c r="B3" s="128"/>
      <c r="C3" s="128"/>
      <c r="D3" s="128"/>
      <c r="E3" s="128"/>
      <c r="F3" s="396"/>
      <c r="G3" s="396"/>
      <c r="H3" s="396"/>
      <c r="I3" s="128"/>
      <c r="J3" s="128"/>
      <c r="K3" s="128"/>
      <c r="L3" s="128"/>
      <c r="M3" s="128"/>
      <c r="N3" s="128"/>
      <c r="O3" s="128"/>
      <c r="P3" s="128"/>
    </row>
    <row r="4" spans="1:16" ht="14.25" customHeight="1">
      <c r="A4" s="129"/>
      <c r="B4" s="129"/>
      <c r="C4" s="129"/>
      <c r="D4" s="129"/>
      <c r="E4" s="129"/>
      <c r="F4" s="396"/>
      <c r="G4" s="396"/>
      <c r="H4" s="396"/>
      <c r="I4" s="129"/>
      <c r="J4" s="129"/>
      <c r="K4" s="130"/>
      <c r="L4" s="130"/>
      <c r="M4" s="130"/>
      <c r="N4" s="130"/>
      <c r="O4" s="130"/>
      <c r="P4" s="130"/>
    </row>
    <row r="5" spans="1:16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30"/>
      <c r="M5" s="130"/>
      <c r="N5" s="130"/>
      <c r="O5" s="130"/>
      <c r="P5" s="130"/>
    </row>
    <row r="6" spans="1:16" ht="16.5" customHeight="1">
      <c r="A6" s="389" t="str">
        <f>'справка № 1-КИС-БАЛАНС'!A3</f>
        <v>Наименование на КИС:"КД ПЕЛИКАН АД"</v>
      </c>
      <c r="B6" s="390"/>
      <c r="C6" s="390"/>
      <c r="D6" s="390"/>
      <c r="E6" s="390"/>
      <c r="F6" s="132"/>
      <c r="G6" s="132"/>
      <c r="H6" s="132"/>
      <c r="I6" s="132"/>
      <c r="J6" s="132"/>
      <c r="K6" s="133"/>
      <c r="L6" s="395"/>
      <c r="M6" s="390"/>
      <c r="N6" s="390"/>
      <c r="O6" s="390"/>
      <c r="P6" s="390"/>
    </row>
    <row r="7" spans="1:16" ht="11.25">
      <c r="A7" s="391" t="str">
        <f>'справка № 1-КИС-БАЛАНС'!A4</f>
        <v>Отчетен период:01.01-30.06.2008</v>
      </c>
      <c r="B7" s="392"/>
      <c r="C7" s="392"/>
      <c r="D7" s="392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136"/>
    </row>
    <row r="8" spans="1:16" ht="11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7"/>
      <c r="P8" s="126" t="s">
        <v>83</v>
      </c>
    </row>
    <row r="9" spans="1:16" s="139" customFormat="1" ht="39" customHeight="1">
      <c r="A9" s="397" t="s">
        <v>57</v>
      </c>
      <c r="B9" s="138" t="s">
        <v>128</v>
      </c>
      <c r="C9" s="138"/>
      <c r="D9" s="138"/>
      <c r="E9" s="138"/>
      <c r="F9" s="138" t="s">
        <v>129</v>
      </c>
      <c r="G9" s="138"/>
      <c r="H9" s="393" t="s">
        <v>142</v>
      </c>
      <c r="I9" s="138" t="s">
        <v>143</v>
      </c>
      <c r="J9" s="138"/>
      <c r="K9" s="138"/>
      <c r="L9" s="138"/>
      <c r="M9" s="138" t="s">
        <v>129</v>
      </c>
      <c r="N9" s="138"/>
      <c r="O9" s="393" t="s">
        <v>130</v>
      </c>
      <c r="P9" s="393" t="s">
        <v>131</v>
      </c>
    </row>
    <row r="10" spans="1:16" s="139" customFormat="1" ht="42">
      <c r="A10" s="397"/>
      <c r="B10" s="140" t="s">
        <v>132</v>
      </c>
      <c r="C10" s="140" t="s">
        <v>133</v>
      </c>
      <c r="D10" s="140" t="s">
        <v>134</v>
      </c>
      <c r="E10" s="140" t="s">
        <v>135</v>
      </c>
      <c r="F10" s="140" t="s">
        <v>71</v>
      </c>
      <c r="G10" s="140" t="s">
        <v>72</v>
      </c>
      <c r="H10" s="394"/>
      <c r="I10" s="140" t="s">
        <v>132</v>
      </c>
      <c r="J10" s="140" t="s">
        <v>136</v>
      </c>
      <c r="K10" s="140" t="s">
        <v>137</v>
      </c>
      <c r="L10" s="140" t="s">
        <v>138</v>
      </c>
      <c r="M10" s="140" t="s">
        <v>71</v>
      </c>
      <c r="N10" s="140" t="s">
        <v>72</v>
      </c>
      <c r="O10" s="394"/>
      <c r="P10" s="394"/>
    </row>
    <row r="11" spans="1:16" s="139" customFormat="1" ht="10.5">
      <c r="A11" s="141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</row>
    <row r="12" spans="1:49" ht="31.5" customHeight="1">
      <c r="A12" s="185" t="s">
        <v>286</v>
      </c>
      <c r="B12" s="142"/>
      <c r="C12" s="142"/>
      <c r="D12" s="142"/>
      <c r="E12" s="143"/>
      <c r="F12" s="144"/>
      <c r="G12" s="144"/>
      <c r="H12" s="143"/>
      <c r="I12" s="144"/>
      <c r="J12" s="144"/>
      <c r="K12" s="144"/>
      <c r="L12" s="143"/>
      <c r="M12" s="144"/>
      <c r="N12" s="144"/>
      <c r="O12" s="143"/>
      <c r="P12" s="14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ht="29.25" customHeight="1">
      <c r="A13" s="146" t="s">
        <v>287</v>
      </c>
      <c r="B13" s="147"/>
      <c r="C13" s="148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</row>
    <row r="14" spans="1:49" ht="11.25">
      <c r="A14" s="146" t="s">
        <v>207</v>
      </c>
      <c r="B14" s="147"/>
      <c r="C14" s="151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</row>
    <row r="15" spans="1:49" ht="11.25">
      <c r="A15" s="186" t="s">
        <v>205</v>
      </c>
      <c r="B15" s="154"/>
      <c r="C15" s="155"/>
      <c r="D15" s="155"/>
      <c r="E15" s="152"/>
      <c r="F15" s="156"/>
      <c r="G15" s="156"/>
      <c r="H15" s="152"/>
      <c r="I15" s="156"/>
      <c r="J15" s="156"/>
      <c r="K15" s="156"/>
      <c r="L15" s="152"/>
      <c r="M15" s="156"/>
      <c r="N15" s="156"/>
      <c r="O15" s="152"/>
      <c r="P15" s="152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49" ht="20.25" customHeight="1">
      <c r="A16" s="146" t="s">
        <v>208</v>
      </c>
      <c r="B16" s="154"/>
      <c r="C16" s="155"/>
      <c r="D16" s="155"/>
      <c r="E16" s="152"/>
      <c r="F16" s="156"/>
      <c r="G16" s="156"/>
      <c r="H16" s="152"/>
      <c r="I16" s="156"/>
      <c r="J16" s="156"/>
      <c r="K16" s="156"/>
      <c r="L16" s="152"/>
      <c r="M16" s="156"/>
      <c r="N16" s="156"/>
      <c r="O16" s="152"/>
      <c r="P16" s="152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</row>
    <row r="17" spans="1:49" ht="21.75" customHeight="1">
      <c r="A17" s="146" t="s">
        <v>11</v>
      </c>
      <c r="B17" s="155"/>
      <c r="C17" s="155"/>
      <c r="D17" s="155"/>
      <c r="E17" s="152"/>
      <c r="F17" s="156"/>
      <c r="G17" s="156"/>
      <c r="H17" s="152"/>
      <c r="I17" s="156"/>
      <c r="J17" s="156"/>
      <c r="K17" s="156"/>
      <c r="L17" s="152"/>
      <c r="M17" s="156"/>
      <c r="N17" s="156"/>
      <c r="O17" s="152"/>
      <c r="P17" s="15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</row>
    <row r="18" spans="1:49" ht="24" customHeight="1">
      <c r="A18" s="146" t="s">
        <v>288</v>
      </c>
      <c r="B18" s="155"/>
      <c r="C18" s="155"/>
      <c r="D18" s="155"/>
      <c r="E18" s="152"/>
      <c r="F18" s="156"/>
      <c r="G18" s="156"/>
      <c r="H18" s="152"/>
      <c r="I18" s="156"/>
      <c r="J18" s="156"/>
      <c r="K18" s="156"/>
      <c r="L18" s="152"/>
      <c r="M18" s="156"/>
      <c r="N18" s="156"/>
      <c r="O18" s="152"/>
      <c r="P18" s="152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</row>
    <row r="19" spans="1:49" ht="26.25" customHeight="1">
      <c r="A19" s="157" t="s">
        <v>289</v>
      </c>
      <c r="B19" s="155"/>
      <c r="C19" s="155"/>
      <c r="D19" s="155"/>
      <c r="E19" s="152"/>
      <c r="F19" s="156"/>
      <c r="G19" s="156"/>
      <c r="H19" s="152"/>
      <c r="I19" s="156"/>
      <c r="J19" s="156"/>
      <c r="K19" s="156"/>
      <c r="L19" s="152"/>
      <c r="M19" s="156"/>
      <c r="N19" s="156"/>
      <c r="O19" s="152"/>
      <c r="P19" s="152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49" ht="36.75" customHeight="1">
      <c r="A20" s="158"/>
      <c r="B20" s="159"/>
      <c r="C20" s="159"/>
      <c r="D20" s="159"/>
      <c r="E20" s="160"/>
      <c r="F20" s="161"/>
      <c r="G20" s="161"/>
      <c r="H20" s="160"/>
      <c r="I20" s="161"/>
      <c r="J20" s="161"/>
      <c r="K20" s="161"/>
      <c r="L20" s="160"/>
      <c r="M20" s="161"/>
      <c r="N20" s="161"/>
      <c r="O20" s="160"/>
      <c r="P20" s="160"/>
      <c r="Q20" s="162"/>
      <c r="R20" s="162"/>
      <c r="S20" s="162"/>
      <c r="T20" s="162"/>
      <c r="U20" s="162"/>
      <c r="V20" s="162"/>
      <c r="W20" s="150"/>
      <c r="X20" s="150"/>
      <c r="Y20" s="150"/>
      <c r="Z20" s="150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49" ht="16.5" customHeight="1">
      <c r="A21" s="163" t="str">
        <f>'справка № 1-КИС-БАЛАНС'!A48</f>
        <v>Дата: 13.10.2008</v>
      </c>
      <c r="B21" s="164"/>
      <c r="C21" s="164"/>
      <c r="D21" s="164"/>
      <c r="E21" s="165" t="s">
        <v>141</v>
      </c>
      <c r="F21" s="165"/>
      <c r="G21" s="165"/>
      <c r="H21" s="165"/>
      <c r="I21" s="28"/>
      <c r="J21" s="238" t="s">
        <v>347</v>
      </c>
      <c r="K21" s="238"/>
      <c r="L21" s="166"/>
      <c r="M21" s="166"/>
      <c r="N21" s="161"/>
      <c r="O21" s="160"/>
      <c r="P21" s="160"/>
      <c r="Q21" s="162"/>
      <c r="R21" s="162"/>
      <c r="S21" s="162"/>
      <c r="T21" s="162"/>
      <c r="U21" s="162"/>
      <c r="V21" s="162"/>
      <c r="W21" s="150"/>
      <c r="X21" s="150"/>
      <c r="Y21" s="150"/>
      <c r="Z21" s="150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49" ht="14.25" customHeight="1">
      <c r="A22" s="167"/>
      <c r="B22" s="168"/>
      <c r="C22" s="168"/>
      <c r="D22" s="168"/>
      <c r="E22" s="160"/>
      <c r="F22" s="290" t="s">
        <v>396</v>
      </c>
      <c r="G22" s="169"/>
      <c r="H22" s="160"/>
      <c r="I22" s="92"/>
      <c r="J22" s="4"/>
      <c r="K22" s="4"/>
      <c r="L22" s="160"/>
      <c r="M22" s="169"/>
      <c r="N22" s="169"/>
      <c r="O22" s="160"/>
      <c r="P22" s="160"/>
      <c r="Q22" s="162"/>
      <c r="R22" s="162"/>
      <c r="S22" s="162"/>
      <c r="T22" s="162"/>
      <c r="U22" s="162"/>
      <c r="V22" s="162"/>
      <c r="W22" s="150"/>
      <c r="X22" s="150"/>
      <c r="Y22" s="150"/>
      <c r="Z22" s="150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</row>
    <row r="23" spans="1:49" s="153" customFormat="1" ht="23.25" customHeight="1">
      <c r="A23" s="170"/>
      <c r="B23" s="171"/>
      <c r="C23" s="171"/>
      <c r="D23" s="171"/>
      <c r="E23" s="171"/>
      <c r="F23" s="171"/>
      <c r="G23" s="171"/>
      <c r="H23" s="171"/>
      <c r="I23" s="92"/>
      <c r="J23" s="4"/>
      <c r="K23" s="4" t="s">
        <v>397</v>
      </c>
      <c r="L23" s="171"/>
      <c r="M23" s="171"/>
      <c r="N23" s="171"/>
      <c r="O23" s="171"/>
      <c r="P23" s="171"/>
      <c r="Q23" s="172"/>
      <c r="R23" s="172"/>
      <c r="S23" s="172"/>
      <c r="T23" s="172"/>
      <c r="U23" s="172"/>
      <c r="V23" s="172"/>
      <c r="W23" s="173"/>
      <c r="X23" s="173"/>
      <c r="Y23" s="173"/>
      <c r="Z23" s="173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s="153" customFormat="1" ht="16.5" customHeight="1">
      <c r="A24" s="170"/>
      <c r="B24" s="171"/>
      <c r="C24" s="171"/>
      <c r="D24" s="171"/>
      <c r="E24" s="171"/>
      <c r="F24" s="171"/>
      <c r="G24" s="171"/>
      <c r="H24" s="171"/>
      <c r="I24" s="92"/>
      <c r="J24" s="4"/>
      <c r="K24" s="6"/>
      <c r="L24" s="171"/>
      <c r="M24" s="171"/>
      <c r="N24" s="171"/>
      <c r="O24" s="171"/>
      <c r="P24" s="171"/>
      <c r="Q24" s="172"/>
      <c r="R24" s="172"/>
      <c r="S24" s="172"/>
      <c r="T24" s="172"/>
      <c r="U24" s="172"/>
      <c r="V24" s="172"/>
      <c r="W24" s="173"/>
      <c r="X24" s="173"/>
      <c r="Y24" s="173"/>
      <c r="Z24" s="173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s="153" customFormat="1" ht="15">
      <c r="A25" s="170"/>
      <c r="B25" s="171"/>
      <c r="C25" s="171"/>
      <c r="D25" s="171"/>
      <c r="E25" s="171"/>
      <c r="F25" s="171"/>
      <c r="G25" s="171"/>
      <c r="H25" s="171"/>
      <c r="I25" s="92"/>
      <c r="J25" s="238" t="s">
        <v>347</v>
      </c>
      <c r="K25" s="238"/>
      <c r="L25" s="171"/>
      <c r="M25" s="171"/>
      <c r="N25" s="171"/>
      <c r="O25" s="171"/>
      <c r="P25" s="171"/>
      <c r="Q25" s="172"/>
      <c r="R25" s="172"/>
      <c r="S25" s="172"/>
      <c r="T25" s="172"/>
      <c r="U25" s="172"/>
      <c r="V25" s="172"/>
      <c r="W25" s="173"/>
      <c r="X25" s="173"/>
      <c r="Y25" s="173"/>
      <c r="Z25" s="173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s="153" customFormat="1" ht="20.25" customHeight="1">
      <c r="A26" s="170"/>
      <c r="B26" s="171"/>
      <c r="C26" s="175"/>
      <c r="D26" s="171"/>
      <c r="E26" s="171"/>
      <c r="F26" s="171"/>
      <c r="G26" s="171"/>
      <c r="H26" s="171"/>
      <c r="I26" s="92"/>
      <c r="J26" s="5"/>
      <c r="K26" s="5"/>
      <c r="L26" s="171"/>
      <c r="M26" s="171"/>
      <c r="N26" s="171"/>
      <c r="O26" s="171"/>
      <c r="P26" s="171"/>
      <c r="Q26" s="172"/>
      <c r="R26" s="172"/>
      <c r="S26" s="172"/>
      <c r="T26" s="172"/>
      <c r="U26" s="172"/>
      <c r="V26" s="172"/>
      <c r="W26" s="173"/>
      <c r="X26" s="173"/>
      <c r="Y26" s="173"/>
      <c r="Z26" s="173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s="153" customFormat="1" ht="30.75" customHeight="1">
      <c r="A27" s="170"/>
      <c r="B27" s="171"/>
      <c r="C27" s="171"/>
      <c r="D27" s="171"/>
      <c r="E27" s="171"/>
      <c r="F27" s="171"/>
      <c r="G27" s="171"/>
      <c r="H27" s="171"/>
      <c r="I27" s="20"/>
      <c r="J27" s="4"/>
      <c r="K27" s="4" t="s">
        <v>402</v>
      </c>
      <c r="L27" s="171"/>
      <c r="M27" s="171"/>
      <c r="N27" s="171"/>
      <c r="O27" s="171"/>
      <c r="P27" s="171"/>
      <c r="Q27" s="172"/>
      <c r="R27" s="172"/>
      <c r="S27" s="172"/>
      <c r="T27" s="172"/>
      <c r="U27" s="172"/>
      <c r="V27" s="172"/>
      <c r="W27" s="173"/>
      <c r="X27" s="173"/>
      <c r="Y27" s="173"/>
      <c r="Z27" s="173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</row>
    <row r="28" spans="1:49" s="153" customFormat="1" ht="11.25">
      <c r="A28" s="170"/>
      <c r="B28" s="161"/>
      <c r="C28" s="161"/>
      <c r="D28" s="161"/>
      <c r="E28" s="171"/>
      <c r="F28" s="161"/>
      <c r="G28" s="161"/>
      <c r="H28" s="171"/>
      <c r="I28" s="161"/>
      <c r="J28" s="161"/>
      <c r="K28" s="161"/>
      <c r="L28" s="171"/>
      <c r="M28" s="161"/>
      <c r="N28" s="161"/>
      <c r="O28" s="171"/>
      <c r="P28" s="171"/>
      <c r="Q28" s="172"/>
      <c r="R28" s="172"/>
      <c r="S28" s="172"/>
      <c r="T28" s="172"/>
      <c r="U28" s="172"/>
      <c r="V28" s="172"/>
      <c r="W28" s="173"/>
      <c r="X28" s="173"/>
      <c r="Y28" s="173"/>
      <c r="Z28" s="173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</row>
    <row r="29" spans="1:49" s="153" customFormat="1" ht="11.25">
      <c r="A29" s="170"/>
      <c r="B29" s="161"/>
      <c r="C29" s="161"/>
      <c r="D29" s="161"/>
      <c r="E29" s="171"/>
      <c r="F29" s="161"/>
      <c r="G29" s="161"/>
      <c r="H29" s="171"/>
      <c r="I29" s="161"/>
      <c r="J29" s="161"/>
      <c r="K29" s="161"/>
      <c r="L29" s="171"/>
      <c r="M29" s="161"/>
      <c r="N29" s="161"/>
      <c r="O29" s="171"/>
      <c r="P29" s="171"/>
      <c r="Q29" s="172"/>
      <c r="R29" s="172"/>
      <c r="S29" s="172"/>
      <c r="T29" s="172"/>
      <c r="U29" s="172"/>
      <c r="V29" s="172"/>
      <c r="W29" s="173"/>
      <c r="X29" s="173"/>
      <c r="Y29" s="173"/>
      <c r="Z29" s="173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</row>
    <row r="30" spans="1:49" s="153" customFormat="1" ht="11.25">
      <c r="A30" s="175"/>
      <c r="B30" s="161"/>
      <c r="C30" s="161"/>
      <c r="D30" s="161"/>
      <c r="E30" s="171"/>
      <c r="F30" s="161"/>
      <c r="G30" s="161"/>
      <c r="H30" s="171"/>
      <c r="I30" s="161"/>
      <c r="J30" s="161"/>
      <c r="K30" s="161"/>
      <c r="L30" s="171"/>
      <c r="M30" s="161"/>
      <c r="N30" s="161"/>
      <c r="O30" s="171"/>
      <c r="P30" s="171"/>
      <c r="Q30" s="172"/>
      <c r="R30" s="172"/>
      <c r="S30" s="172"/>
      <c r="T30" s="172"/>
      <c r="U30" s="172"/>
      <c r="V30" s="172"/>
      <c r="W30" s="173"/>
      <c r="X30" s="173"/>
      <c r="Y30" s="173"/>
      <c r="Z30" s="173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</row>
    <row r="31" spans="1:49" s="153" customFormat="1" ht="11.25">
      <c r="A31" s="175"/>
      <c r="B31" s="161"/>
      <c r="C31" s="161"/>
      <c r="D31" s="161"/>
      <c r="E31" s="171"/>
      <c r="F31" s="161"/>
      <c r="G31" s="161"/>
      <c r="H31" s="171"/>
      <c r="I31" s="161"/>
      <c r="J31" s="161"/>
      <c r="K31" s="161"/>
      <c r="L31" s="171"/>
      <c r="M31" s="161"/>
      <c r="N31" s="161"/>
      <c r="O31" s="171"/>
      <c r="P31" s="171"/>
      <c r="Q31" s="172"/>
      <c r="R31" s="172"/>
      <c r="S31" s="172"/>
      <c r="T31" s="172"/>
      <c r="U31" s="172"/>
      <c r="V31" s="172"/>
      <c r="W31" s="173"/>
      <c r="X31" s="173"/>
      <c r="Y31" s="173"/>
      <c r="Z31" s="173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</row>
    <row r="32" spans="1:49" s="153" customFormat="1" ht="11.25">
      <c r="A32" s="170"/>
      <c r="B32" s="161"/>
      <c r="C32" s="161"/>
      <c r="D32" s="161"/>
      <c r="E32" s="171"/>
      <c r="F32" s="161"/>
      <c r="G32" s="161"/>
      <c r="H32" s="171"/>
      <c r="I32" s="161"/>
      <c r="J32" s="161"/>
      <c r="K32" s="161"/>
      <c r="L32" s="171"/>
      <c r="M32" s="161"/>
      <c r="N32" s="161"/>
      <c r="O32" s="171"/>
      <c r="P32" s="171"/>
      <c r="Q32" s="172"/>
      <c r="R32" s="172"/>
      <c r="S32" s="172"/>
      <c r="T32" s="172"/>
      <c r="U32" s="172"/>
      <c r="V32" s="172"/>
      <c r="W32" s="173"/>
      <c r="X32" s="173"/>
      <c r="Y32" s="173"/>
      <c r="Z32" s="173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</row>
    <row r="33" spans="1:49" s="153" customFormat="1" ht="31.5" customHeight="1">
      <c r="A33" s="176"/>
      <c r="B33" s="161"/>
      <c r="C33" s="161"/>
      <c r="D33" s="161"/>
      <c r="E33" s="171"/>
      <c r="F33" s="161"/>
      <c r="G33" s="161"/>
      <c r="H33" s="171"/>
      <c r="I33" s="161"/>
      <c r="J33" s="161"/>
      <c r="K33" s="161"/>
      <c r="L33" s="171"/>
      <c r="M33" s="161"/>
      <c r="N33" s="161"/>
      <c r="O33" s="171"/>
      <c r="P33" s="171"/>
      <c r="Q33" s="172"/>
      <c r="R33" s="172"/>
      <c r="S33" s="172"/>
      <c r="T33" s="172"/>
      <c r="U33" s="172"/>
      <c r="V33" s="172"/>
      <c r="W33" s="173"/>
      <c r="X33" s="173"/>
      <c r="Y33" s="173"/>
      <c r="Z33" s="173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</row>
    <row r="34" spans="1:49" s="153" customFormat="1" ht="11.25">
      <c r="A34" s="175"/>
      <c r="B34" s="161"/>
      <c r="C34" s="161"/>
      <c r="D34" s="161"/>
      <c r="E34" s="171"/>
      <c r="F34" s="161"/>
      <c r="G34" s="161"/>
      <c r="H34" s="171"/>
      <c r="I34" s="161"/>
      <c r="J34" s="161"/>
      <c r="K34" s="161"/>
      <c r="L34" s="171"/>
      <c r="M34" s="161"/>
      <c r="N34" s="161"/>
      <c r="O34" s="171"/>
      <c r="P34" s="171"/>
      <c r="Q34" s="172"/>
      <c r="R34" s="172"/>
      <c r="S34" s="172"/>
      <c r="T34" s="172"/>
      <c r="U34" s="172"/>
      <c r="V34" s="172"/>
      <c r="W34" s="173"/>
      <c r="X34" s="173"/>
      <c r="Y34" s="173"/>
      <c r="Z34" s="173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</row>
    <row r="35" spans="1:49" ht="11.25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62"/>
      <c r="R35" s="162"/>
      <c r="S35" s="162"/>
      <c r="T35" s="162"/>
      <c r="U35" s="162"/>
      <c r="V35" s="162"/>
      <c r="W35" s="150"/>
      <c r="X35" s="150"/>
      <c r="Y35" s="150"/>
      <c r="Z35" s="150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</row>
    <row r="36" spans="1:49" ht="11.25">
      <c r="A36" s="179"/>
      <c r="B36" s="159"/>
      <c r="C36" s="159"/>
      <c r="D36" s="159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80"/>
      <c r="R36" s="180"/>
      <c r="S36" s="180"/>
      <c r="T36" s="180"/>
      <c r="U36" s="180"/>
      <c r="V36" s="180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</row>
    <row r="37" spans="14:49" ht="11.25">
      <c r="N37" s="181"/>
      <c r="O37" s="181"/>
      <c r="P37" s="181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</row>
    <row r="38" spans="1:49" ht="11.25">
      <c r="A38" s="130"/>
      <c r="B38" s="164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</row>
    <row r="39" spans="1:49" ht="11.25">
      <c r="A39" s="182"/>
      <c r="B39" s="164"/>
      <c r="C39" s="164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</row>
    <row r="40" spans="1:49" ht="11.25">
      <c r="A40" s="163"/>
      <c r="B40" s="164"/>
      <c r="C40" s="164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</row>
    <row r="41" spans="1:49" ht="11.25">
      <c r="A41" s="130"/>
      <c r="B41" s="164"/>
      <c r="C41" s="164"/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</row>
    <row r="42" spans="1:49" ht="11.25">
      <c r="A42" s="130"/>
      <c r="B42" s="164"/>
      <c r="C42" s="164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</row>
    <row r="43" spans="1:49" ht="11.25">
      <c r="A43" s="130"/>
      <c r="B43" s="164"/>
      <c r="C43" s="164"/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</row>
    <row r="44" spans="2:49" ht="11.25">
      <c r="B44" s="183"/>
      <c r="C44" s="183"/>
      <c r="D44" s="183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</row>
    <row r="45" spans="2:49" ht="11.25">
      <c r="B45" s="183"/>
      <c r="C45" s="183"/>
      <c r="D45" s="183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</row>
    <row r="46" spans="2:49" ht="11.25">
      <c r="B46" s="183"/>
      <c r="C46" s="183"/>
      <c r="D46" s="183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</row>
    <row r="47" spans="2:49" ht="11.25">
      <c r="B47" s="183"/>
      <c r="C47" s="183"/>
      <c r="D47" s="18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</row>
    <row r="48" spans="2:49" ht="11.25">
      <c r="B48" s="183"/>
      <c r="C48" s="183"/>
      <c r="D48" s="183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</row>
    <row r="49" spans="2:49" ht="11.25">
      <c r="B49" s="183"/>
      <c r="C49" s="183"/>
      <c r="D49" s="183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</row>
    <row r="50" spans="2:49" ht="11.25">
      <c r="B50" s="183"/>
      <c r="C50" s="183"/>
      <c r="D50" s="183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</row>
    <row r="51" spans="2:49" ht="11.25">
      <c r="B51" s="183"/>
      <c r="C51" s="183"/>
      <c r="D51" s="183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</row>
    <row r="52" spans="2:49" ht="11.25">
      <c r="B52" s="183"/>
      <c r="C52" s="183"/>
      <c r="D52" s="183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</row>
    <row r="53" spans="2:49" ht="11.25">
      <c r="B53" s="183"/>
      <c r="C53" s="183"/>
      <c r="D53" s="183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</row>
    <row r="54" spans="2:49" ht="11.25">
      <c r="B54" s="183"/>
      <c r="C54" s="183"/>
      <c r="D54" s="183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</row>
    <row r="55" spans="2:49" ht="11.25">
      <c r="B55" s="183"/>
      <c r="C55" s="183"/>
      <c r="D55" s="183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</row>
    <row r="56" spans="2:49" ht="11.25">
      <c r="B56" s="183"/>
      <c r="C56" s="183"/>
      <c r="D56" s="183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</row>
    <row r="57" spans="2:49" ht="11.25">
      <c r="B57" s="183"/>
      <c r="C57" s="183"/>
      <c r="D57" s="183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</row>
    <row r="58" spans="2:49" ht="11.25">
      <c r="B58" s="183"/>
      <c r="C58" s="183"/>
      <c r="D58" s="183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</row>
    <row r="59" spans="2:49" ht="11.25">
      <c r="B59" s="183"/>
      <c r="C59" s="183"/>
      <c r="D59" s="183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</row>
    <row r="60" spans="2:49" ht="11.25">
      <c r="B60" s="183"/>
      <c r="C60" s="183"/>
      <c r="D60" s="18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</row>
    <row r="61" spans="2:49" ht="11.25">
      <c r="B61" s="145"/>
      <c r="C61" s="183"/>
      <c r="D61" s="183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</row>
    <row r="62" spans="2:49" ht="11.25">
      <c r="B62" s="145"/>
      <c r="C62" s="183"/>
      <c r="D62" s="183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</row>
    <row r="63" spans="2:49" ht="11.25">
      <c r="B63" s="145"/>
      <c r="C63" s="183"/>
      <c r="D63" s="183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</row>
    <row r="64" spans="2:49" ht="11.25">
      <c r="B64" s="145"/>
      <c r="C64" s="183"/>
      <c r="D64" s="183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</row>
    <row r="65" spans="3:4" ht="11.25">
      <c r="C65" s="184"/>
      <c r="D65" s="184"/>
    </row>
    <row r="66" spans="3:4" ht="11.25">
      <c r="C66" s="184"/>
      <c r="D66" s="184"/>
    </row>
    <row r="67" spans="3:4" ht="11.25">
      <c r="C67" s="184"/>
      <c r="D67" s="184"/>
    </row>
    <row r="68" spans="3:4" ht="11.25">
      <c r="C68" s="184"/>
      <c r="D68" s="184"/>
    </row>
    <row r="69" spans="3:4" ht="11.25">
      <c r="C69" s="184"/>
      <c r="D69" s="184"/>
    </row>
    <row r="70" spans="3:4" ht="11.25">
      <c r="C70" s="184"/>
      <c r="D70" s="184"/>
    </row>
    <row r="71" spans="3:4" ht="11.25">
      <c r="C71" s="184"/>
      <c r="D71" s="184"/>
    </row>
    <row r="72" spans="3:4" ht="11.25">
      <c r="C72" s="184"/>
      <c r="D72" s="184"/>
    </row>
    <row r="73" spans="3:4" ht="11.25">
      <c r="C73" s="184"/>
      <c r="D73" s="184"/>
    </row>
    <row r="74" spans="3:4" ht="11.25">
      <c r="C74" s="184"/>
      <c r="D74" s="184"/>
    </row>
    <row r="75" spans="3:4" ht="11.25">
      <c r="C75" s="184"/>
      <c r="D75" s="184"/>
    </row>
    <row r="76" spans="3:4" ht="11.25">
      <c r="C76" s="184"/>
      <c r="D76" s="184"/>
    </row>
    <row r="77" spans="3:4" ht="11.25">
      <c r="C77" s="184"/>
      <c r="D77" s="184"/>
    </row>
    <row r="78" spans="3:4" ht="11.25">
      <c r="C78" s="184"/>
      <c r="D78" s="184"/>
    </row>
    <row r="79" spans="3:4" ht="11.25">
      <c r="C79" s="184"/>
      <c r="D79" s="184"/>
    </row>
    <row r="80" spans="3:4" ht="11.25">
      <c r="C80" s="184"/>
      <c r="D80" s="184"/>
    </row>
    <row r="81" spans="3:4" ht="11.25">
      <c r="C81" s="184"/>
      <c r="D81" s="184"/>
    </row>
    <row r="82" spans="3:4" ht="11.25">
      <c r="C82" s="184"/>
      <c r="D82" s="184"/>
    </row>
    <row r="83" spans="3:4" ht="11.25">
      <c r="C83" s="184"/>
      <c r="D83" s="184"/>
    </row>
    <row r="84" spans="3:4" ht="11.25">
      <c r="C84" s="184"/>
      <c r="D84" s="184"/>
    </row>
    <row r="85" spans="3:4" ht="11.25">
      <c r="C85" s="184"/>
      <c r="D85" s="184"/>
    </row>
    <row r="86" spans="3:4" ht="11.25">
      <c r="C86" s="184"/>
      <c r="D86" s="184"/>
    </row>
    <row r="87" spans="3:4" ht="11.25">
      <c r="C87" s="184"/>
      <c r="D87" s="184"/>
    </row>
    <row r="88" spans="3:4" ht="11.25">
      <c r="C88" s="184"/>
      <c r="D88" s="184"/>
    </row>
    <row r="89" spans="3:4" ht="11.25">
      <c r="C89" s="184"/>
      <c r="D89" s="184"/>
    </row>
    <row r="90" spans="3:4" ht="11.25">
      <c r="C90" s="184"/>
      <c r="D90" s="184"/>
    </row>
    <row r="91" spans="3:4" ht="11.25">
      <c r="C91" s="184"/>
      <c r="D91" s="184"/>
    </row>
    <row r="92" spans="3:4" ht="11.25">
      <c r="C92" s="184"/>
      <c r="D92" s="184"/>
    </row>
    <row r="93" spans="3:4" ht="11.25">
      <c r="C93" s="184"/>
      <c r="D93" s="184"/>
    </row>
    <row r="94" spans="3:4" ht="11.25">
      <c r="C94" s="184"/>
      <c r="D94" s="184"/>
    </row>
    <row r="95" spans="3:4" ht="11.25">
      <c r="C95" s="184"/>
      <c r="D95" s="184"/>
    </row>
    <row r="96" spans="3:4" ht="11.25">
      <c r="C96" s="184"/>
      <c r="D96" s="184"/>
    </row>
    <row r="97" spans="3:4" ht="11.25">
      <c r="C97" s="184"/>
      <c r="D97" s="184"/>
    </row>
    <row r="98" spans="3:4" ht="11.25">
      <c r="C98" s="184"/>
      <c r="D98" s="184"/>
    </row>
    <row r="99" spans="3:4" ht="11.25">
      <c r="C99" s="184"/>
      <c r="D99" s="184"/>
    </row>
    <row r="100" spans="3:4" ht="11.25">
      <c r="C100" s="184"/>
      <c r="D100" s="184"/>
    </row>
    <row r="101" spans="3:4" ht="11.25">
      <c r="C101" s="184"/>
      <c r="D101" s="184"/>
    </row>
    <row r="102" spans="3:4" ht="11.25">
      <c r="C102" s="184"/>
      <c r="D102" s="184"/>
    </row>
    <row r="103" spans="3:4" ht="11.25">
      <c r="C103" s="184"/>
      <c r="D103" s="184"/>
    </row>
    <row r="104" spans="3:4" ht="11.25">
      <c r="C104" s="184"/>
      <c r="D104" s="184"/>
    </row>
    <row r="105" spans="3:4" ht="11.25">
      <c r="C105" s="184"/>
      <c r="D105" s="184"/>
    </row>
    <row r="106" spans="3:4" ht="11.25">
      <c r="C106" s="184"/>
      <c r="D106" s="184"/>
    </row>
    <row r="107" spans="3:4" ht="11.25">
      <c r="C107" s="184"/>
      <c r="D107" s="184"/>
    </row>
    <row r="108" spans="3:4" ht="11.25">
      <c r="C108" s="184"/>
      <c r="D108" s="184"/>
    </row>
    <row r="109" spans="3:4" ht="11.25">
      <c r="C109" s="184"/>
      <c r="D109" s="184"/>
    </row>
    <row r="110" spans="3:4" ht="11.25">
      <c r="C110" s="184"/>
      <c r="D110" s="184"/>
    </row>
    <row r="111" spans="3:4" ht="11.25">
      <c r="C111" s="184"/>
      <c r="D111" s="184"/>
    </row>
    <row r="112" spans="3:4" ht="11.25">
      <c r="C112" s="184"/>
      <c r="D112" s="184"/>
    </row>
    <row r="113" spans="3:4" ht="11.25">
      <c r="C113" s="184"/>
      <c r="D113" s="184"/>
    </row>
    <row r="114" spans="3:4" ht="11.25">
      <c r="C114" s="184"/>
      <c r="D114" s="184"/>
    </row>
    <row r="115" spans="3:4" ht="11.25">
      <c r="C115" s="184"/>
      <c r="D115" s="184"/>
    </row>
    <row r="116" spans="3:4" ht="11.25">
      <c r="C116" s="184"/>
      <c r="D116" s="184"/>
    </row>
    <row r="117" spans="3:4" ht="11.25">
      <c r="C117" s="184"/>
      <c r="D117" s="184"/>
    </row>
    <row r="118" spans="3:4" ht="11.25">
      <c r="C118" s="184"/>
      <c r="D118" s="184"/>
    </row>
    <row r="119" spans="3:4" ht="11.25">
      <c r="C119" s="184"/>
      <c r="D119" s="184"/>
    </row>
    <row r="120" spans="3:4" ht="11.25">
      <c r="C120" s="184"/>
      <c r="D120" s="184"/>
    </row>
    <row r="121" spans="3:4" ht="11.25">
      <c r="C121" s="184"/>
      <c r="D121" s="184"/>
    </row>
    <row r="122" spans="3:4" ht="11.25">
      <c r="C122" s="184"/>
      <c r="D122" s="184"/>
    </row>
    <row r="123" spans="3:4" ht="11.25">
      <c r="C123" s="184"/>
      <c r="D123" s="184"/>
    </row>
    <row r="124" spans="3:4" ht="11.25">
      <c r="C124" s="184"/>
      <c r="D124" s="184"/>
    </row>
    <row r="125" spans="3:4" ht="11.25">
      <c r="C125" s="184"/>
      <c r="D125" s="184"/>
    </row>
    <row r="126" spans="3:4" ht="11.25">
      <c r="C126" s="184"/>
      <c r="D126" s="184"/>
    </row>
    <row r="127" spans="3:4" ht="11.25">
      <c r="C127" s="184"/>
      <c r="D127" s="184"/>
    </row>
    <row r="128" spans="3:4" ht="11.25">
      <c r="C128" s="184"/>
      <c r="D128" s="184"/>
    </row>
    <row r="129" spans="3:4" ht="11.25">
      <c r="C129" s="184"/>
      <c r="D129" s="184"/>
    </row>
    <row r="130" spans="3:4" ht="11.25">
      <c r="C130" s="184"/>
      <c r="D130" s="184"/>
    </row>
    <row r="131" spans="3:4" ht="11.25">
      <c r="C131" s="184"/>
      <c r="D131" s="184"/>
    </row>
    <row r="132" spans="3:4" ht="11.25">
      <c r="C132" s="184"/>
      <c r="D132" s="184"/>
    </row>
    <row r="133" spans="3:4" ht="11.25">
      <c r="C133" s="184"/>
      <c r="D133" s="184"/>
    </row>
    <row r="134" spans="3:4" ht="11.25">
      <c r="C134" s="184"/>
      <c r="D134" s="184"/>
    </row>
    <row r="135" spans="3:4" ht="11.25">
      <c r="C135" s="184"/>
      <c r="D135" s="184"/>
    </row>
    <row r="136" spans="3:4" ht="11.25">
      <c r="C136" s="184"/>
      <c r="D136" s="184"/>
    </row>
    <row r="137" spans="3:4" ht="11.25">
      <c r="C137" s="184"/>
      <c r="D137" s="184"/>
    </row>
    <row r="138" spans="3:4" ht="11.25">
      <c r="C138" s="184"/>
      <c r="D138" s="184"/>
    </row>
    <row r="139" spans="3:4" ht="11.25">
      <c r="C139" s="184"/>
      <c r="D139" s="184"/>
    </row>
    <row r="140" spans="3:4" ht="11.25">
      <c r="C140" s="184"/>
      <c r="D140" s="184"/>
    </row>
    <row r="141" spans="3:4" ht="11.25">
      <c r="C141" s="184"/>
      <c r="D141" s="184"/>
    </row>
    <row r="142" spans="3:4" ht="11.25">
      <c r="C142" s="184"/>
      <c r="D142" s="184"/>
    </row>
    <row r="143" spans="3:4" ht="11.25">
      <c r="C143" s="184"/>
      <c r="D143" s="184"/>
    </row>
    <row r="144" spans="3:4" ht="11.25">
      <c r="C144" s="184"/>
      <c r="D144" s="184"/>
    </row>
    <row r="145" spans="3:4" ht="11.25">
      <c r="C145" s="184"/>
      <c r="D145" s="184"/>
    </row>
    <row r="146" spans="3:4" ht="11.25">
      <c r="C146" s="184"/>
      <c r="D146" s="184"/>
    </row>
    <row r="147" spans="3:4" ht="11.25">
      <c r="C147" s="184"/>
      <c r="D147" s="184"/>
    </row>
    <row r="148" spans="3:4" ht="11.25">
      <c r="C148" s="184"/>
      <c r="D148" s="184"/>
    </row>
    <row r="149" spans="3:4" ht="11.25">
      <c r="C149" s="184"/>
      <c r="D149" s="184"/>
    </row>
    <row r="150" spans="3:4" ht="11.25">
      <c r="C150" s="184"/>
      <c r="D150" s="184"/>
    </row>
    <row r="151" spans="3:4" ht="11.25">
      <c r="C151" s="184"/>
      <c r="D151" s="184"/>
    </row>
    <row r="152" spans="3:4" ht="11.25">
      <c r="C152" s="184"/>
      <c r="D152" s="184"/>
    </row>
    <row r="153" spans="3:4" ht="11.25">
      <c r="C153" s="184"/>
      <c r="D153" s="184"/>
    </row>
    <row r="154" spans="3:4" ht="11.25">
      <c r="C154" s="184"/>
      <c r="D154" s="184"/>
    </row>
    <row r="155" spans="3:4" ht="11.25">
      <c r="C155" s="184"/>
      <c r="D155" s="184"/>
    </row>
    <row r="156" spans="3:4" ht="11.25">
      <c r="C156" s="184"/>
      <c r="D156" s="184"/>
    </row>
    <row r="157" spans="3:4" ht="11.25">
      <c r="C157" s="184"/>
      <c r="D157" s="184"/>
    </row>
    <row r="158" spans="3:4" ht="11.25">
      <c r="C158" s="184"/>
      <c r="D158" s="184"/>
    </row>
    <row r="159" spans="3:4" ht="11.25">
      <c r="C159" s="184"/>
      <c r="D159" s="184"/>
    </row>
    <row r="160" spans="3:4" ht="11.25">
      <c r="C160" s="184"/>
      <c r="D160" s="184"/>
    </row>
    <row r="161" spans="3:4" ht="11.25">
      <c r="C161" s="184"/>
      <c r="D161" s="184"/>
    </row>
    <row r="162" spans="3:4" ht="11.25">
      <c r="C162" s="184"/>
      <c r="D162" s="184"/>
    </row>
    <row r="163" spans="3:4" ht="11.25">
      <c r="C163" s="184"/>
      <c r="D163" s="184"/>
    </row>
    <row r="164" spans="3:4" ht="11.25">
      <c r="C164" s="184"/>
      <c r="D164" s="184"/>
    </row>
    <row r="165" spans="3:4" ht="11.25">
      <c r="C165" s="184"/>
      <c r="D165" s="184"/>
    </row>
    <row r="166" spans="3:4" ht="11.25">
      <c r="C166" s="184"/>
      <c r="D166" s="184"/>
    </row>
    <row r="167" spans="3:4" ht="11.25">
      <c r="C167" s="184"/>
      <c r="D167" s="184"/>
    </row>
    <row r="168" spans="3:4" ht="11.25">
      <c r="C168" s="184"/>
      <c r="D168" s="184"/>
    </row>
    <row r="169" spans="3:4" ht="11.25">
      <c r="C169" s="184"/>
      <c r="D169" s="184"/>
    </row>
    <row r="170" spans="3:4" ht="11.25">
      <c r="C170" s="184"/>
      <c r="D170" s="184"/>
    </row>
    <row r="171" spans="3:4" ht="11.25">
      <c r="C171" s="184"/>
      <c r="D171" s="184"/>
    </row>
    <row r="172" spans="3:4" ht="11.25">
      <c r="C172" s="184"/>
      <c r="D172" s="184"/>
    </row>
    <row r="173" spans="3:4" ht="11.25">
      <c r="C173" s="184"/>
      <c r="D173" s="184"/>
    </row>
    <row r="174" spans="3:4" ht="11.25">
      <c r="C174" s="184"/>
      <c r="D174" s="184"/>
    </row>
    <row r="175" spans="3:4" ht="11.25">
      <c r="C175" s="184"/>
      <c r="D175" s="184"/>
    </row>
    <row r="176" spans="3:4" ht="11.25">
      <c r="C176" s="184"/>
      <c r="D176" s="184"/>
    </row>
    <row r="177" spans="3:4" ht="11.25">
      <c r="C177" s="184"/>
      <c r="D177" s="184"/>
    </row>
    <row r="178" spans="3:4" ht="11.25">
      <c r="C178" s="184"/>
      <c r="D178" s="184"/>
    </row>
    <row r="179" spans="3:4" ht="11.25">
      <c r="C179" s="184"/>
      <c r="D179" s="184"/>
    </row>
    <row r="180" spans="3:4" ht="11.25">
      <c r="C180" s="184"/>
      <c r="D180" s="184"/>
    </row>
    <row r="181" spans="3:4" ht="11.25">
      <c r="C181" s="184"/>
      <c r="D181" s="184"/>
    </row>
    <row r="182" spans="3:4" ht="11.25">
      <c r="C182" s="184"/>
      <c r="D182" s="184"/>
    </row>
    <row r="183" spans="3:4" ht="11.25">
      <c r="C183" s="184"/>
      <c r="D183" s="184"/>
    </row>
    <row r="184" spans="3:4" ht="11.25">
      <c r="C184" s="184"/>
      <c r="D184" s="184"/>
    </row>
    <row r="185" spans="3:4" ht="11.25">
      <c r="C185" s="184"/>
      <c r="D185" s="184"/>
    </row>
    <row r="186" spans="3:4" ht="11.25">
      <c r="C186" s="184"/>
      <c r="D186" s="184"/>
    </row>
    <row r="187" spans="3:4" ht="11.25">
      <c r="C187" s="184"/>
      <c r="D187" s="184"/>
    </row>
    <row r="188" spans="3:4" ht="11.25">
      <c r="C188" s="184"/>
      <c r="D188" s="184"/>
    </row>
    <row r="189" spans="3:4" ht="11.25">
      <c r="C189" s="184"/>
      <c r="D189" s="184"/>
    </row>
    <row r="190" spans="3:4" ht="11.25">
      <c r="C190" s="184"/>
      <c r="D190" s="184"/>
    </row>
    <row r="191" spans="3:4" ht="11.25">
      <c r="C191" s="184"/>
      <c r="D191" s="184"/>
    </row>
    <row r="192" spans="3:4" ht="11.25">
      <c r="C192" s="184"/>
      <c r="D192" s="184"/>
    </row>
    <row r="193" spans="3:4" ht="11.25">
      <c r="C193" s="184"/>
      <c r="D193" s="184"/>
    </row>
    <row r="194" spans="3:4" ht="11.25">
      <c r="C194" s="184"/>
      <c r="D194" s="184"/>
    </row>
    <row r="195" spans="3:4" ht="11.25">
      <c r="C195" s="184"/>
      <c r="D195" s="184"/>
    </row>
    <row r="196" spans="3:4" ht="11.25">
      <c r="C196" s="184"/>
      <c r="D196" s="184"/>
    </row>
    <row r="197" spans="3:4" ht="11.25">
      <c r="C197" s="184"/>
      <c r="D197" s="184"/>
    </row>
    <row r="198" spans="3:4" ht="11.25">
      <c r="C198" s="184"/>
      <c r="D198" s="184"/>
    </row>
    <row r="199" spans="3:4" ht="11.25">
      <c r="C199" s="184"/>
      <c r="D199" s="184"/>
    </row>
    <row r="200" spans="3:4" ht="11.25">
      <c r="C200" s="184"/>
      <c r="D200" s="184"/>
    </row>
    <row r="201" spans="3:4" ht="11.25">
      <c r="C201" s="184"/>
      <c r="D201" s="184"/>
    </row>
    <row r="202" spans="3:4" ht="11.25">
      <c r="C202" s="184"/>
      <c r="D202" s="184"/>
    </row>
    <row r="203" spans="3:4" ht="11.25">
      <c r="C203" s="184"/>
      <c r="D203" s="184"/>
    </row>
    <row r="204" spans="3:4" ht="11.25">
      <c r="C204" s="184"/>
      <c r="D204" s="184"/>
    </row>
    <row r="205" spans="3:4" ht="11.25">
      <c r="C205" s="184"/>
      <c r="D205" s="184"/>
    </row>
    <row r="206" spans="3:4" ht="11.25">
      <c r="C206" s="184"/>
      <c r="D206" s="184"/>
    </row>
    <row r="207" spans="3:4" ht="11.25">
      <c r="C207" s="184"/>
      <c r="D207" s="184"/>
    </row>
    <row r="208" spans="3:4" ht="11.25">
      <c r="C208" s="184"/>
      <c r="D208" s="184"/>
    </row>
    <row r="209" spans="3:4" ht="11.25">
      <c r="C209" s="184"/>
      <c r="D209" s="184"/>
    </row>
    <row r="210" spans="3:4" ht="11.25">
      <c r="C210" s="184"/>
      <c r="D210" s="184"/>
    </row>
    <row r="211" spans="3:4" ht="11.25">
      <c r="C211" s="184"/>
      <c r="D211" s="184"/>
    </row>
    <row r="212" spans="3:4" ht="11.25">
      <c r="C212" s="184"/>
      <c r="D212" s="184"/>
    </row>
    <row r="213" spans="3:4" ht="11.25">
      <c r="C213" s="184"/>
      <c r="D213" s="184"/>
    </row>
    <row r="214" spans="3:4" ht="11.25">
      <c r="C214" s="184"/>
      <c r="D214" s="184"/>
    </row>
    <row r="215" spans="3:4" ht="11.25">
      <c r="C215" s="184"/>
      <c r="D215" s="184"/>
    </row>
    <row r="216" spans="3:4" ht="11.25">
      <c r="C216" s="184"/>
      <c r="D216" s="184"/>
    </row>
    <row r="217" spans="3:4" ht="11.25">
      <c r="C217" s="184"/>
      <c r="D217" s="184"/>
    </row>
    <row r="218" spans="3:4" ht="11.25">
      <c r="C218" s="184"/>
      <c r="D218" s="184"/>
    </row>
    <row r="219" spans="3:4" ht="11.25">
      <c r="C219" s="184"/>
      <c r="D219" s="184"/>
    </row>
    <row r="220" spans="3:4" ht="11.25">
      <c r="C220" s="184"/>
      <c r="D220" s="184"/>
    </row>
    <row r="221" spans="3:4" ht="11.25">
      <c r="C221" s="184"/>
      <c r="D221" s="184"/>
    </row>
    <row r="222" spans="3:4" ht="11.25">
      <c r="C222" s="184"/>
      <c r="D222" s="184"/>
    </row>
    <row r="223" spans="3:4" ht="11.25">
      <c r="C223" s="184"/>
      <c r="D223" s="184"/>
    </row>
    <row r="224" spans="3:4" ht="11.25">
      <c r="C224" s="184"/>
      <c r="D224" s="184"/>
    </row>
    <row r="225" spans="3:4" ht="11.25">
      <c r="C225" s="184"/>
      <c r="D225" s="184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9">
      <selection activeCell="C43" sqref="C43"/>
    </sheetView>
  </sheetViews>
  <sheetFormatPr defaultColWidth="9.140625" defaultRowHeight="12.75"/>
  <cols>
    <col min="1" max="1" width="37.00390625" style="49" customWidth="1"/>
    <col min="2" max="2" width="10.8515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08"/>
      <c r="B1" s="108"/>
      <c r="C1" s="108"/>
      <c r="D1" s="108"/>
      <c r="E1" s="299" t="s">
        <v>183</v>
      </c>
      <c r="F1" s="73"/>
      <c r="G1" s="73"/>
      <c r="H1" s="73"/>
      <c r="I1" s="73"/>
      <c r="J1" s="73"/>
      <c r="K1" s="73"/>
      <c r="L1" s="73"/>
      <c r="M1" s="73"/>
      <c r="N1" s="73"/>
    </row>
    <row r="2" spans="2:5" ht="15" customHeight="1">
      <c r="B2" s="101"/>
      <c r="C2" s="400" t="s">
        <v>113</v>
      </c>
      <c r="D2" s="400"/>
      <c r="E2" s="50"/>
    </row>
    <row r="3" spans="2:5" ht="15" customHeight="1">
      <c r="B3" s="400" t="s">
        <v>225</v>
      </c>
      <c r="C3" s="400"/>
      <c r="D3" s="400"/>
      <c r="E3" s="400"/>
    </row>
    <row r="4" spans="1:5" ht="12.75">
      <c r="A4" s="18" t="str">
        <f>'справка № 1-КИС-БАЛАНС'!A3</f>
        <v>Наименование на КИС:"КД ПЕЛИКАН АД"</v>
      </c>
      <c r="B4" s="18"/>
      <c r="C4" s="18"/>
      <c r="D4" s="399"/>
      <c r="E4" s="399"/>
    </row>
    <row r="5" spans="1:5" ht="12.75">
      <c r="A5" s="18" t="str">
        <f>'справка № 1-КИС-БАЛАНС'!A4</f>
        <v>Отчетен период:01.01-30.06.2008</v>
      </c>
      <c r="B5" s="1"/>
      <c r="C5" s="1"/>
      <c r="D5" s="1"/>
      <c r="E5" s="1"/>
    </row>
    <row r="6" spans="1:5" ht="12.75">
      <c r="A6" s="1"/>
      <c r="B6" s="19" t="s">
        <v>99</v>
      </c>
      <c r="C6" s="1"/>
      <c r="D6" s="1"/>
      <c r="E6" s="300" t="s">
        <v>83</v>
      </c>
    </row>
    <row r="7" spans="1:5" ht="13.5" customHeight="1">
      <c r="A7" s="295" t="s">
        <v>100</v>
      </c>
      <c r="B7" s="20"/>
      <c r="C7" s="1"/>
      <c r="D7" s="1"/>
      <c r="E7" s="1"/>
    </row>
    <row r="8" spans="1:5" ht="13.5" customHeight="1">
      <c r="A8" s="398" t="s">
        <v>101</v>
      </c>
      <c r="B8" s="398" t="s">
        <v>102</v>
      </c>
      <c r="C8" s="401" t="s">
        <v>103</v>
      </c>
      <c r="D8" s="402"/>
      <c r="E8" s="402"/>
    </row>
    <row r="9" spans="1:5" ht="25.5">
      <c r="A9" s="398"/>
      <c r="B9" s="398"/>
      <c r="C9" s="291" t="s">
        <v>104</v>
      </c>
      <c r="D9" s="291" t="s">
        <v>105</v>
      </c>
      <c r="E9" s="258" t="s">
        <v>106</v>
      </c>
    </row>
    <row r="10" spans="1:5" s="31" customFormat="1" ht="12.75">
      <c r="A10" s="292" t="s">
        <v>6</v>
      </c>
      <c r="B10" s="258">
        <v>1</v>
      </c>
      <c r="C10" s="258">
        <v>2</v>
      </c>
      <c r="D10" s="258">
        <v>3</v>
      </c>
      <c r="E10" s="292">
        <v>4</v>
      </c>
    </row>
    <row r="11" spans="1:5" ht="12.75">
      <c r="A11" s="293" t="s">
        <v>144</v>
      </c>
      <c r="B11" s="247" t="s">
        <v>99</v>
      </c>
      <c r="C11" s="247" t="s">
        <v>99</v>
      </c>
      <c r="D11" s="247" t="s">
        <v>99</v>
      </c>
      <c r="E11" s="2"/>
    </row>
    <row r="12" spans="1:5" ht="12.75">
      <c r="A12" s="247" t="s">
        <v>290</v>
      </c>
      <c r="B12" s="247"/>
      <c r="C12" s="247"/>
      <c r="D12" s="247"/>
      <c r="E12" s="2"/>
    </row>
    <row r="13" spans="1:5" ht="12.75">
      <c r="A13" s="247" t="s">
        <v>291</v>
      </c>
      <c r="B13" s="247" t="s">
        <v>99</v>
      </c>
      <c r="C13" s="247" t="s">
        <v>99</v>
      </c>
      <c r="D13" s="247" t="s">
        <v>99</v>
      </c>
      <c r="E13" s="2"/>
    </row>
    <row r="14" spans="1:5" ht="15" customHeight="1">
      <c r="A14" s="247" t="s">
        <v>292</v>
      </c>
      <c r="B14" s="294">
        <v>3609</v>
      </c>
      <c r="C14" s="247" t="s">
        <v>99</v>
      </c>
      <c r="D14" s="294">
        <v>3609</v>
      </c>
      <c r="E14" s="2"/>
    </row>
    <row r="15" spans="1:5" ht="15" customHeight="1">
      <c r="A15" s="247" t="s">
        <v>293</v>
      </c>
      <c r="B15" s="297">
        <f>B16+B17+175.72</f>
        <v>36501.880000000005</v>
      </c>
      <c r="C15" s="297">
        <f>C16+175.72</f>
        <v>4809.01</v>
      </c>
      <c r="D15" s="297">
        <f>D16+D17</f>
        <v>6620.08</v>
      </c>
      <c r="E15" s="237">
        <f>E16+E17</f>
        <v>25072.79</v>
      </c>
    </row>
    <row r="16" spans="1:5" ht="14.25" customHeight="1">
      <c r="A16" s="247" t="s">
        <v>177</v>
      </c>
      <c r="B16" s="297">
        <v>31742.16</v>
      </c>
      <c r="C16" s="297">
        <v>4633.29</v>
      </c>
      <c r="D16" s="297">
        <v>2036.08</v>
      </c>
      <c r="E16" s="237">
        <v>25072.79</v>
      </c>
    </row>
    <row r="17" spans="1:5" ht="12.75">
      <c r="A17" s="247" t="s">
        <v>191</v>
      </c>
      <c r="B17" s="297">
        <v>4584</v>
      </c>
      <c r="C17" s="247" t="s">
        <v>99</v>
      </c>
      <c r="D17" s="297">
        <f>B17</f>
        <v>4584</v>
      </c>
      <c r="E17" s="2"/>
    </row>
    <row r="18" spans="1:5" ht="25.5">
      <c r="A18" s="247" t="s">
        <v>294</v>
      </c>
      <c r="B18" s="294"/>
      <c r="C18" s="247" t="s">
        <v>99</v>
      </c>
      <c r="D18" s="294">
        <f>B18</f>
        <v>0</v>
      </c>
      <c r="E18" s="2"/>
    </row>
    <row r="19" spans="1:5" ht="18.75" customHeight="1">
      <c r="A19" s="247" t="s">
        <v>184</v>
      </c>
      <c r="B19" s="247"/>
      <c r="C19" s="247"/>
      <c r="D19" s="247"/>
      <c r="E19" s="2"/>
    </row>
    <row r="20" spans="1:5" ht="12.75">
      <c r="A20" s="247" t="s">
        <v>178</v>
      </c>
      <c r="B20" s="247"/>
      <c r="C20" s="247"/>
      <c r="D20" s="247"/>
      <c r="E20" s="2"/>
    </row>
    <row r="21" spans="1:5" ht="12.75">
      <c r="A21" s="247" t="s">
        <v>11</v>
      </c>
      <c r="B21" s="247"/>
      <c r="C21" s="247"/>
      <c r="D21" s="247"/>
      <c r="E21" s="2"/>
    </row>
    <row r="22" spans="1:5" ht="12.75">
      <c r="A22" s="247" t="s">
        <v>227</v>
      </c>
      <c r="B22" s="294">
        <v>4287</v>
      </c>
      <c r="C22" s="247">
        <v>0</v>
      </c>
      <c r="D22" s="294">
        <v>4287</v>
      </c>
      <c r="E22" s="2"/>
    </row>
    <row r="23" spans="1:5" ht="12.75">
      <c r="A23" s="293" t="s">
        <v>107</v>
      </c>
      <c r="B23" s="322">
        <f>B14+B15+B22</f>
        <v>44397.880000000005</v>
      </c>
      <c r="C23" s="322">
        <f>C16+C15+C22</f>
        <v>9442.3</v>
      </c>
      <c r="D23" s="322">
        <f>D14+D15+D22</f>
        <v>14516.08</v>
      </c>
      <c r="E23" s="322">
        <f>E14+E15+E22</f>
        <v>25072.79</v>
      </c>
    </row>
    <row r="24" spans="1:5" ht="12.75">
      <c r="A24" s="20"/>
      <c r="B24" s="19" t="s">
        <v>99</v>
      </c>
      <c r="C24" s="19" t="s">
        <v>99</v>
      </c>
      <c r="D24" s="19" t="s">
        <v>99</v>
      </c>
      <c r="E24" s="20"/>
    </row>
    <row r="25" spans="1:5" ht="12.75">
      <c r="A25" s="295" t="s">
        <v>148</v>
      </c>
      <c r="B25" s="1"/>
      <c r="C25" s="1"/>
      <c r="D25" s="1"/>
      <c r="E25" s="1"/>
    </row>
    <row r="26" spans="1:5" ht="35.25" customHeight="1">
      <c r="A26" s="245" t="s">
        <v>101</v>
      </c>
      <c r="B26" s="245" t="s">
        <v>108</v>
      </c>
      <c r="C26" s="398" t="s">
        <v>109</v>
      </c>
      <c r="D26" s="398"/>
      <c r="E26" s="398"/>
    </row>
    <row r="27" spans="1:5" ht="25.5">
      <c r="A27" s="245"/>
      <c r="B27" s="245"/>
      <c r="C27" s="245" t="s">
        <v>104</v>
      </c>
      <c r="D27" s="245" t="s">
        <v>110</v>
      </c>
      <c r="E27" s="245" t="s">
        <v>111</v>
      </c>
    </row>
    <row r="28" spans="1:5" ht="12.75">
      <c r="A28" s="258" t="s">
        <v>6</v>
      </c>
      <c r="B28" s="258">
        <v>1</v>
      </c>
      <c r="C28" s="296">
        <v>2</v>
      </c>
      <c r="D28" s="296">
        <v>3</v>
      </c>
      <c r="E28" s="258">
        <v>4</v>
      </c>
    </row>
    <row r="29" spans="1:5" ht="12.75">
      <c r="A29" s="293" t="s">
        <v>145</v>
      </c>
      <c r="B29" s="293" t="s">
        <v>99</v>
      </c>
      <c r="C29" s="293" t="s">
        <v>99</v>
      </c>
      <c r="D29" s="293" t="s">
        <v>99</v>
      </c>
      <c r="E29" s="293" t="s">
        <v>99</v>
      </c>
    </row>
    <row r="30" spans="1:5" ht="12.75">
      <c r="A30" s="246" t="s">
        <v>146</v>
      </c>
      <c r="B30" s="247"/>
      <c r="C30" s="247"/>
      <c r="D30" s="247"/>
      <c r="E30" s="247"/>
    </row>
    <row r="31" spans="1:5" ht="25.5">
      <c r="A31" s="247" t="s">
        <v>350</v>
      </c>
      <c r="B31" s="297">
        <f>B32+B33</f>
        <v>18501.24</v>
      </c>
      <c r="C31" s="297">
        <f>B31</f>
        <v>18501.24</v>
      </c>
      <c r="D31" s="247" t="s">
        <v>99</v>
      </c>
      <c r="E31" s="247" t="s">
        <v>99</v>
      </c>
    </row>
    <row r="32" spans="1:5" ht="12.75">
      <c r="A32" s="246" t="s">
        <v>295</v>
      </c>
      <c r="B32" s="235">
        <v>818.24</v>
      </c>
      <c r="C32" s="297">
        <f>B32</f>
        <v>818.24</v>
      </c>
      <c r="D32" s="247" t="s">
        <v>99</v>
      </c>
      <c r="E32" s="247" t="s">
        <v>99</v>
      </c>
    </row>
    <row r="33" spans="1:5" ht="12.75">
      <c r="A33" s="246" t="s">
        <v>179</v>
      </c>
      <c r="B33" s="235">
        <v>17683</v>
      </c>
      <c r="C33" s="297">
        <f>B33</f>
        <v>17683</v>
      </c>
      <c r="D33" s="247"/>
      <c r="E33" s="247"/>
    </row>
    <row r="34" spans="1:5" ht="12.75">
      <c r="A34" s="246" t="s">
        <v>226</v>
      </c>
      <c r="B34" s="247"/>
      <c r="C34" s="247"/>
      <c r="D34" s="247"/>
      <c r="E34" s="247"/>
    </row>
    <row r="35" spans="1:5" ht="12.75">
      <c r="A35" s="247" t="s">
        <v>228</v>
      </c>
      <c r="B35" s="235">
        <v>0</v>
      </c>
      <c r="C35" s="297">
        <f>B35</f>
        <v>0</v>
      </c>
      <c r="D35" s="247"/>
      <c r="E35" s="247"/>
    </row>
    <row r="36" spans="1:5" ht="12.75">
      <c r="A36" s="247" t="s">
        <v>261</v>
      </c>
      <c r="B36" s="235">
        <v>351.23</v>
      </c>
      <c r="C36" s="297">
        <f>B36</f>
        <v>351.23</v>
      </c>
      <c r="D36" s="247"/>
      <c r="E36" s="247"/>
    </row>
    <row r="37" spans="1:5" ht="25.5">
      <c r="A37" s="247" t="s">
        <v>296</v>
      </c>
      <c r="B37" s="235">
        <v>100.13</v>
      </c>
      <c r="C37" s="297">
        <f>B37</f>
        <v>100.13</v>
      </c>
      <c r="D37" s="247" t="s">
        <v>99</v>
      </c>
      <c r="E37" s="247" t="s">
        <v>99</v>
      </c>
    </row>
    <row r="38" spans="1:5" ht="12.75">
      <c r="A38" s="247" t="s">
        <v>190</v>
      </c>
      <c r="B38" s="247" t="s">
        <v>99</v>
      </c>
      <c r="C38" s="247" t="s">
        <v>99</v>
      </c>
      <c r="D38" s="247" t="s">
        <v>99</v>
      </c>
      <c r="E38" s="247" t="s">
        <v>99</v>
      </c>
    </row>
    <row r="39" spans="1:5" ht="25.5">
      <c r="A39" s="247" t="s">
        <v>297</v>
      </c>
      <c r="B39" s="247" t="s">
        <v>99</v>
      </c>
      <c r="C39" s="247" t="s">
        <v>99</v>
      </c>
      <c r="D39" s="247" t="s">
        <v>99</v>
      </c>
      <c r="E39" s="247" t="s">
        <v>99</v>
      </c>
    </row>
    <row r="40" spans="1:5" ht="30" customHeight="1">
      <c r="A40" s="247" t="s">
        <v>298</v>
      </c>
      <c r="B40" s="247" t="s">
        <v>99</v>
      </c>
      <c r="C40" s="247" t="s">
        <v>99</v>
      </c>
      <c r="D40" s="247" t="s">
        <v>99</v>
      </c>
      <c r="E40" s="247" t="s">
        <v>99</v>
      </c>
    </row>
    <row r="41" spans="1:5" ht="12.75">
      <c r="A41" s="247" t="s">
        <v>299</v>
      </c>
      <c r="B41" s="294">
        <v>5114</v>
      </c>
      <c r="C41" s="294">
        <f>B41</f>
        <v>5114</v>
      </c>
      <c r="D41" s="247" t="s">
        <v>99</v>
      </c>
      <c r="E41" s="247" t="s">
        <v>99</v>
      </c>
    </row>
    <row r="42" spans="1:5" s="23" customFormat="1" ht="12.75">
      <c r="A42" s="247" t="s">
        <v>147</v>
      </c>
      <c r="B42" s="247" t="s">
        <v>99</v>
      </c>
      <c r="C42" s="247" t="s">
        <v>99</v>
      </c>
      <c r="D42" s="247" t="s">
        <v>99</v>
      </c>
      <c r="E42" s="247" t="s">
        <v>99</v>
      </c>
    </row>
    <row r="43" spans="1:5" s="18" customFormat="1" ht="12.75">
      <c r="A43" s="293" t="s">
        <v>112</v>
      </c>
      <c r="B43" s="322">
        <f>SUM(B31+B35+B36+B37+B41)</f>
        <v>24066.600000000002</v>
      </c>
      <c r="C43" s="322">
        <f>SUM(C31+C35+C36+C37+C41)</f>
        <v>24066.600000000002</v>
      </c>
      <c r="D43" s="247" t="s">
        <v>99</v>
      </c>
      <c r="E43" s="247" t="s">
        <v>99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1-КИС-БАЛАНС'!A48</f>
        <v>Дата: 13.10.2008</v>
      </c>
      <c r="B45" s="403" t="s">
        <v>352</v>
      </c>
      <c r="C45" s="403"/>
      <c r="F45" s="20"/>
    </row>
    <row r="46" spans="1:6" ht="12.75">
      <c r="A46" s="1"/>
      <c r="B46" s="30"/>
      <c r="C46" s="30"/>
      <c r="D46" s="35" t="s">
        <v>397</v>
      </c>
      <c r="E46" s="35"/>
      <c r="F46" s="20"/>
    </row>
    <row r="47" spans="1:6" ht="26.25" customHeight="1">
      <c r="A47" s="5" t="s">
        <v>353</v>
      </c>
      <c r="B47" s="403" t="s">
        <v>352</v>
      </c>
      <c r="C47" s="403"/>
      <c r="E47" s="298"/>
      <c r="F47" s="187"/>
    </row>
    <row r="48" spans="1:6" ht="12.75">
      <c r="A48" s="20" t="s">
        <v>396</v>
      </c>
      <c r="B48" s="19"/>
      <c r="C48" s="19"/>
      <c r="D48" s="40" t="s">
        <v>404</v>
      </c>
      <c r="E48" s="19"/>
      <c r="F48" s="20"/>
    </row>
    <row r="49" spans="1:6" ht="9.75" customHeight="1">
      <c r="A49" s="20"/>
      <c r="B49" s="81" t="s">
        <v>99</v>
      </c>
      <c r="C49" s="81" t="s">
        <v>99</v>
      </c>
      <c r="D49" s="81" t="s">
        <v>99</v>
      </c>
      <c r="E49" s="81" t="s">
        <v>99</v>
      </c>
      <c r="F49" s="20"/>
    </row>
    <row r="50" spans="1:6" ht="19.5" customHeight="1">
      <c r="A50" s="407" t="s">
        <v>351</v>
      </c>
      <c r="B50" s="407"/>
      <c r="C50" s="407"/>
      <c r="D50" s="407"/>
      <c r="E50" s="81" t="s">
        <v>99</v>
      </c>
      <c r="F50" s="20"/>
    </row>
    <row r="51" spans="1:6" ht="15">
      <c r="A51" s="20"/>
      <c r="B51" s="98"/>
      <c r="C51" s="81"/>
      <c r="D51" s="81"/>
      <c r="E51" s="81"/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0"/>
      <c r="B54" s="102"/>
      <c r="C54" s="102"/>
      <c r="D54" s="102"/>
      <c r="E54" s="102"/>
      <c r="F54" s="73"/>
    </row>
    <row r="55" spans="1:6" ht="15">
      <c r="A55" s="100"/>
      <c r="B55" s="102"/>
      <c r="C55" s="102"/>
      <c r="D55" s="102"/>
      <c r="E55" s="102"/>
      <c r="F55" s="73"/>
    </row>
    <row r="56" spans="1:6" ht="16.5" customHeight="1">
      <c r="A56" s="100"/>
      <c r="B56" s="102"/>
      <c r="C56" s="102"/>
      <c r="D56" s="102"/>
      <c r="E56" s="102"/>
      <c r="F56" s="73"/>
    </row>
    <row r="57" spans="1:6" ht="22.5" customHeight="1">
      <c r="A57" s="100"/>
      <c r="B57" s="102"/>
      <c r="C57" s="102"/>
      <c r="D57" s="102"/>
      <c r="E57" s="102"/>
      <c r="F57" s="73"/>
    </row>
    <row r="58" spans="1:6" ht="15">
      <c r="A58" s="100"/>
      <c r="B58" s="102"/>
      <c r="C58" s="102"/>
      <c r="D58" s="102"/>
      <c r="E58" s="102"/>
      <c r="F58" s="73"/>
    </row>
    <row r="59" spans="1:6" s="18" customFormat="1" ht="15">
      <c r="A59" s="100"/>
      <c r="B59" s="102"/>
      <c r="C59" s="102"/>
      <c r="D59" s="102"/>
      <c r="E59" s="102"/>
      <c r="F59" s="104"/>
    </row>
    <row r="60" spans="1:6" ht="15">
      <c r="A60" s="100"/>
      <c r="B60" s="102"/>
      <c r="C60" s="102"/>
      <c r="D60" s="102"/>
      <c r="E60" s="102"/>
      <c r="F60" s="73"/>
    </row>
    <row r="61" spans="1:6" ht="15">
      <c r="A61" s="102"/>
      <c r="B61" s="102"/>
      <c r="C61" s="102"/>
      <c r="D61" s="102"/>
      <c r="E61" s="102"/>
      <c r="F61" s="73"/>
    </row>
    <row r="62" spans="1:6" ht="15">
      <c r="A62" s="100"/>
      <c r="B62" s="102"/>
      <c r="C62" s="102"/>
      <c r="D62" s="102"/>
      <c r="E62" s="102"/>
      <c r="F62" s="73"/>
    </row>
    <row r="63" spans="1:6" ht="15">
      <c r="A63" s="102"/>
      <c r="B63" s="102"/>
      <c r="C63" s="102"/>
      <c r="D63" s="102"/>
      <c r="E63" s="102"/>
      <c r="F63" s="73"/>
    </row>
    <row r="64" spans="1:6" ht="15">
      <c r="A64" s="105"/>
      <c r="B64" s="106"/>
      <c r="C64" s="102"/>
      <c r="D64" s="102"/>
      <c r="E64" s="102"/>
      <c r="F64" s="73"/>
    </row>
    <row r="65" spans="1:6" ht="15">
      <c r="A65" s="103"/>
      <c r="B65" s="406"/>
      <c r="C65" s="406"/>
      <c r="D65" s="406"/>
      <c r="E65" s="406"/>
      <c r="F65" s="73"/>
    </row>
    <row r="66" spans="1:6" ht="26.25" customHeight="1">
      <c r="A66" s="404"/>
      <c r="B66" s="405"/>
      <c r="C66" s="405"/>
      <c r="D66" s="405"/>
      <c r="E66" s="405"/>
      <c r="F66" s="73"/>
    </row>
    <row r="67" spans="1:6" ht="13.5" customHeight="1">
      <c r="A67" s="103"/>
      <c r="B67" s="103"/>
      <c r="C67" s="103"/>
      <c r="D67" s="103"/>
      <c r="E67" s="103"/>
      <c r="F67" s="73"/>
    </row>
    <row r="68" ht="15">
      <c r="A68" s="81"/>
    </row>
    <row r="69" ht="15">
      <c r="A69" s="81"/>
    </row>
    <row r="70" ht="15">
      <c r="A70" s="81"/>
    </row>
    <row r="71" spans="1:5" ht="13.5" customHeight="1">
      <c r="A71" s="94"/>
      <c r="B71" s="94"/>
      <c r="C71" s="95"/>
      <c r="D71" s="95"/>
      <c r="E71" s="96"/>
    </row>
    <row r="72" spans="1:5" s="32" customFormat="1" ht="35.25" customHeight="1">
      <c r="A72" s="97"/>
      <c r="B72" s="97"/>
      <c r="C72" s="97"/>
      <c r="D72" s="97"/>
      <c r="E72" s="97"/>
    </row>
    <row r="73" spans="1:5" s="23" customFormat="1" ht="14.25">
      <c r="A73" s="96"/>
      <c r="B73" s="96"/>
      <c r="C73" s="96"/>
      <c r="D73" s="96"/>
      <c r="E73" s="96"/>
    </row>
    <row r="74" spans="1:5" ht="15">
      <c r="A74" s="99"/>
      <c r="B74" s="99"/>
      <c r="C74" s="99"/>
      <c r="D74" s="99"/>
      <c r="E74" s="99"/>
    </row>
    <row r="75" spans="1:5" ht="15">
      <c r="A75" s="99"/>
      <c r="B75" s="99"/>
      <c r="C75" s="99"/>
      <c r="D75" s="99"/>
      <c r="E75" s="99"/>
    </row>
    <row r="76" spans="1:5" ht="15">
      <c r="A76" s="99"/>
      <c r="B76" s="99"/>
      <c r="C76" s="99"/>
      <c r="D76" s="99"/>
      <c r="E76" s="99"/>
    </row>
    <row r="77" spans="1:5" ht="15">
      <c r="A77" s="94"/>
      <c r="B77" s="99"/>
      <c r="C77" s="99"/>
      <c r="D77" s="99"/>
      <c r="E77" s="99"/>
    </row>
    <row r="78" spans="1:5" ht="27" customHeight="1">
      <c r="A78" s="74"/>
      <c r="B78" s="74"/>
      <c r="C78" s="74"/>
      <c r="D78" s="74"/>
      <c r="E78" s="74"/>
    </row>
  </sheetData>
  <sheetProtection/>
  <mergeCells count="13">
    <mergeCell ref="B45:C45"/>
    <mergeCell ref="C26:E26"/>
    <mergeCell ref="B47:C47"/>
    <mergeCell ref="A66:E66"/>
    <mergeCell ref="B65:C65"/>
    <mergeCell ref="D65:E65"/>
    <mergeCell ref="A50:D50"/>
    <mergeCell ref="A8:A9"/>
    <mergeCell ref="D4:E4"/>
    <mergeCell ref="C2:D2"/>
    <mergeCell ref="B3:E3"/>
    <mergeCell ref="C8:E8"/>
    <mergeCell ref="B8:B9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4"/>
  <sheetViews>
    <sheetView zoomScalePageLayoutView="0" workbookViewId="0" topLeftCell="F41">
      <selection activeCell="Q68" sqref="Q68"/>
    </sheetView>
  </sheetViews>
  <sheetFormatPr defaultColWidth="33.00390625" defaultRowHeight="12.75"/>
  <cols>
    <col min="1" max="1" width="27.140625" style="188" customWidth="1"/>
    <col min="2" max="2" width="14.57421875" style="188" customWidth="1"/>
    <col min="3" max="3" width="9.8515625" style="188" customWidth="1"/>
    <col min="4" max="4" width="9.421875" style="188" customWidth="1"/>
    <col min="5" max="5" width="13.8515625" style="188" customWidth="1"/>
    <col min="6" max="6" width="9.00390625" style="188" customWidth="1"/>
    <col min="7" max="7" width="9.8515625" style="188" customWidth="1"/>
    <col min="8" max="8" width="9.7109375" style="188" customWidth="1"/>
    <col min="9" max="9" width="9.8515625" style="188" customWidth="1"/>
    <col min="10" max="11" width="7.421875" style="188" customWidth="1"/>
    <col min="12" max="12" width="8.8515625" style="188" customWidth="1"/>
    <col min="13" max="13" width="7.7109375" style="188" customWidth="1"/>
    <col min="14" max="15" width="9.421875" style="188" customWidth="1"/>
    <col min="16" max="16" width="10.7109375" style="188" customWidth="1"/>
    <col min="17" max="17" width="11.140625" style="188" customWidth="1"/>
    <col min="18" max="18" width="10.57421875" style="188" customWidth="1"/>
    <col min="19" max="16384" width="33.00390625" style="188" customWidth="1"/>
  </cols>
  <sheetData>
    <row r="1" spans="3:18" ht="24.75" customHeight="1">
      <c r="C1" s="131"/>
      <c r="D1" s="131"/>
      <c r="E1" s="131"/>
      <c r="F1" s="131"/>
      <c r="G1" s="131"/>
      <c r="H1" s="131"/>
      <c r="I1" s="189" t="s">
        <v>300</v>
      </c>
      <c r="J1" s="131"/>
      <c r="K1" s="189"/>
      <c r="L1" s="415"/>
      <c r="M1" s="415"/>
      <c r="N1" s="415"/>
      <c r="O1" s="415"/>
      <c r="P1" s="415"/>
      <c r="Q1" s="416"/>
      <c r="R1" s="131"/>
    </row>
    <row r="2" spans="1:16" s="131" customFormat="1" ht="11.25">
      <c r="A2" s="22"/>
      <c r="B2" s="22"/>
      <c r="C2" s="22"/>
      <c r="D2" s="22"/>
      <c r="E2" s="190"/>
      <c r="F2" s="191"/>
      <c r="G2" s="190" t="s">
        <v>113</v>
      </c>
      <c r="H2" s="191"/>
      <c r="I2" s="191"/>
      <c r="J2" s="191"/>
      <c r="K2" s="191"/>
      <c r="L2" s="22"/>
      <c r="M2" s="22"/>
      <c r="N2" s="22"/>
      <c r="O2" s="22"/>
      <c r="P2" s="22"/>
    </row>
    <row r="3" spans="1:17" s="131" customFormat="1" ht="11.25">
      <c r="A3" s="192"/>
      <c r="B3" s="192"/>
      <c r="C3" s="192"/>
      <c r="D3" s="192"/>
      <c r="E3" s="193"/>
      <c r="F3" s="194" t="s">
        <v>231</v>
      </c>
      <c r="G3" s="195"/>
      <c r="H3" s="195"/>
      <c r="I3" s="193"/>
      <c r="J3" s="193"/>
      <c r="K3" s="22"/>
      <c r="L3" s="22"/>
      <c r="M3" s="22"/>
      <c r="N3" s="22"/>
      <c r="O3" s="22"/>
      <c r="P3" s="22"/>
      <c r="Q3" s="22"/>
    </row>
    <row r="4" spans="1:17" s="131" customFormat="1" ht="11.25">
      <c r="A4" s="22"/>
      <c r="B4" s="22"/>
      <c r="C4" s="22"/>
      <c r="D4" s="22"/>
      <c r="E4" s="22" t="str">
        <f>'справка № 1-КИС-БАЛАНС'!E3:F3</f>
        <v>ЕИК по БУЛСТАТ:131285064</v>
      </c>
      <c r="F4" s="22"/>
      <c r="G4" s="22"/>
      <c r="H4" s="22"/>
      <c r="I4" s="22"/>
      <c r="J4" s="22"/>
      <c r="K4" s="196"/>
      <c r="L4" s="22"/>
      <c r="M4" s="22"/>
      <c r="N4" s="22"/>
      <c r="O4" s="22"/>
      <c r="P4" s="22"/>
      <c r="Q4" s="22"/>
    </row>
    <row r="5" spans="1:19" s="131" customFormat="1" ht="11.25">
      <c r="A5" s="408" t="str">
        <f>'справка № 1-КИС-БАЛАНС'!A3</f>
        <v>Наименование на КИС:"КД ПЕЛИКАН АД"</v>
      </c>
      <c r="B5" s="390"/>
      <c r="C5" s="22"/>
      <c r="D5" s="22"/>
      <c r="E5" s="197"/>
      <c r="F5" s="25"/>
      <c r="G5" s="25"/>
      <c r="H5" s="25"/>
      <c r="I5" s="25"/>
      <c r="J5" s="25"/>
      <c r="K5" s="198"/>
      <c r="L5" s="199"/>
      <c r="M5" s="199"/>
      <c r="N5" s="199"/>
      <c r="O5" s="199"/>
      <c r="P5" s="199"/>
      <c r="Q5" s="200"/>
      <c r="R5" s="200"/>
      <c r="S5" s="200"/>
    </row>
    <row r="6" spans="1:17" s="131" customFormat="1" ht="11.25">
      <c r="A6" s="408" t="str">
        <f>'справка № 1-КИС-БАЛАНС'!A4</f>
        <v>Отчетен период:01.01-30.06.2008</v>
      </c>
      <c r="B6" s="39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1"/>
      <c r="B7" s="202"/>
      <c r="C7" s="203"/>
      <c r="D7" s="201"/>
      <c r="E7" s="201"/>
      <c r="F7" s="201"/>
      <c r="G7" s="201"/>
      <c r="H7" s="24"/>
      <c r="I7" s="24"/>
      <c r="J7" s="24"/>
      <c r="K7" s="204" t="s">
        <v>99</v>
      </c>
      <c r="R7" s="205" t="s">
        <v>83</v>
      </c>
    </row>
    <row r="8" spans="1:18" ht="26.25" customHeight="1">
      <c r="A8" s="409" t="s">
        <v>101</v>
      </c>
      <c r="B8" s="409" t="s">
        <v>314</v>
      </c>
      <c r="C8" s="409"/>
      <c r="D8" s="409"/>
      <c r="E8" s="409"/>
      <c r="F8" s="409"/>
      <c r="G8" s="409"/>
      <c r="H8" s="409"/>
      <c r="I8" s="206"/>
      <c r="J8" s="206"/>
      <c r="K8" s="429" t="s">
        <v>236</v>
      </c>
      <c r="L8" s="430"/>
      <c r="M8" s="430"/>
      <c r="N8" s="430"/>
      <c r="O8" s="430"/>
      <c r="P8" s="431"/>
      <c r="Q8" s="409" t="s">
        <v>229</v>
      </c>
      <c r="R8" s="425" t="s">
        <v>243</v>
      </c>
    </row>
    <row r="9" spans="1:18" ht="12.75" customHeight="1">
      <c r="A9" s="410"/>
      <c r="B9" s="409" t="s">
        <v>232</v>
      </c>
      <c r="C9" s="411" t="s">
        <v>233</v>
      </c>
      <c r="D9" s="411" t="s">
        <v>234</v>
      </c>
      <c r="E9" s="411" t="s">
        <v>247</v>
      </c>
      <c r="F9" s="411" t="s">
        <v>121</v>
      </c>
      <c r="G9" s="411" t="s">
        <v>120</v>
      </c>
      <c r="H9" s="411" t="s">
        <v>122</v>
      </c>
      <c r="I9" s="420" t="s">
        <v>196</v>
      </c>
      <c r="J9" s="420" t="s">
        <v>197</v>
      </c>
      <c r="K9" s="409" t="s">
        <v>235</v>
      </c>
      <c r="L9" s="417" t="s">
        <v>198</v>
      </c>
      <c r="M9" s="417" t="s">
        <v>199</v>
      </c>
      <c r="N9" s="417" t="s">
        <v>200</v>
      </c>
      <c r="O9" s="417" t="s">
        <v>201</v>
      </c>
      <c r="P9" s="417" t="s">
        <v>202</v>
      </c>
      <c r="Q9" s="409"/>
      <c r="R9" s="426"/>
    </row>
    <row r="10" spans="1:18" ht="25.5" customHeight="1">
      <c r="A10" s="410"/>
      <c r="B10" s="409"/>
      <c r="C10" s="413"/>
      <c r="D10" s="413"/>
      <c r="E10" s="411"/>
      <c r="F10" s="411"/>
      <c r="G10" s="411"/>
      <c r="H10" s="411"/>
      <c r="I10" s="421"/>
      <c r="J10" s="421"/>
      <c r="K10" s="427"/>
      <c r="L10" s="418"/>
      <c r="M10" s="418"/>
      <c r="N10" s="418"/>
      <c r="O10" s="418"/>
      <c r="P10" s="418"/>
      <c r="Q10" s="409"/>
      <c r="R10" s="426"/>
    </row>
    <row r="11" spans="1:18" ht="8.25" customHeight="1">
      <c r="A11" s="410"/>
      <c r="B11" s="409"/>
      <c r="C11" s="413"/>
      <c r="D11" s="413"/>
      <c r="E11" s="411"/>
      <c r="F11" s="411"/>
      <c r="G11" s="411"/>
      <c r="H11" s="411"/>
      <c r="I11" s="421"/>
      <c r="J11" s="421"/>
      <c r="K11" s="427"/>
      <c r="L11" s="418"/>
      <c r="M11" s="418"/>
      <c r="N11" s="418"/>
      <c r="O11" s="418"/>
      <c r="P11" s="418"/>
      <c r="Q11" s="409"/>
      <c r="R11" s="426"/>
    </row>
    <row r="12" spans="1:18" ht="74.25" customHeight="1">
      <c r="A12" s="410"/>
      <c r="B12" s="409"/>
      <c r="C12" s="414"/>
      <c r="D12" s="414"/>
      <c r="E12" s="412"/>
      <c r="F12" s="411"/>
      <c r="G12" s="411"/>
      <c r="H12" s="411"/>
      <c r="I12" s="422"/>
      <c r="J12" s="422"/>
      <c r="K12" s="428"/>
      <c r="L12" s="419"/>
      <c r="M12" s="419"/>
      <c r="N12" s="419"/>
      <c r="O12" s="419"/>
      <c r="P12" s="419"/>
      <c r="Q12" s="409"/>
      <c r="R12" s="426"/>
    </row>
    <row r="13" spans="1:18" s="208" customFormat="1" ht="21" customHeight="1">
      <c r="A13" s="206" t="s">
        <v>6</v>
      </c>
      <c r="B13" s="206">
        <v>1</v>
      </c>
      <c r="C13" s="206">
        <v>2</v>
      </c>
      <c r="D13" s="206">
        <v>3</v>
      </c>
      <c r="E13" s="206">
        <v>4</v>
      </c>
      <c r="F13" s="207">
        <v>5</v>
      </c>
      <c r="G13" s="207">
        <v>6</v>
      </c>
      <c r="H13" s="207">
        <v>7</v>
      </c>
      <c r="I13" s="207">
        <v>8</v>
      </c>
      <c r="J13" s="207">
        <v>9</v>
      </c>
      <c r="K13" s="206">
        <v>10</v>
      </c>
      <c r="L13" s="207">
        <v>11</v>
      </c>
      <c r="M13" s="207">
        <v>12</v>
      </c>
      <c r="N13" s="207">
        <v>13</v>
      </c>
      <c r="O13" s="207">
        <v>14</v>
      </c>
      <c r="P13" s="207">
        <v>15</v>
      </c>
      <c r="Q13" s="207">
        <v>16</v>
      </c>
      <c r="R13" s="207">
        <v>17</v>
      </c>
    </row>
    <row r="14" spans="1:18" ht="17.25" customHeight="1">
      <c r="A14" s="209" t="s">
        <v>149</v>
      </c>
      <c r="B14" s="210"/>
      <c r="C14" s="211" t="s">
        <v>99</v>
      </c>
      <c r="D14" s="211" t="s">
        <v>99</v>
      </c>
      <c r="E14" s="211"/>
      <c r="F14" s="211"/>
      <c r="G14" s="211"/>
      <c r="H14" s="211"/>
      <c r="I14" s="211"/>
      <c r="J14" s="211"/>
      <c r="K14" s="211" t="s">
        <v>99</v>
      </c>
      <c r="L14" s="211"/>
      <c r="M14" s="211"/>
      <c r="N14" s="211"/>
      <c r="O14" s="211"/>
      <c r="P14" s="211"/>
      <c r="Q14" s="212"/>
      <c r="R14" s="212"/>
    </row>
    <row r="15" spans="1:18" ht="15" customHeight="1">
      <c r="A15" s="213" t="s">
        <v>315</v>
      </c>
      <c r="B15" s="147"/>
      <c r="C15" s="211" t="s">
        <v>99</v>
      </c>
      <c r="D15" s="211" t="s">
        <v>99</v>
      </c>
      <c r="E15" s="211" t="s">
        <v>99</v>
      </c>
      <c r="F15" s="211"/>
      <c r="G15" s="211"/>
      <c r="H15" s="211"/>
      <c r="I15" s="211"/>
      <c r="J15" s="211"/>
      <c r="K15" s="211" t="s">
        <v>99</v>
      </c>
      <c r="L15" s="211"/>
      <c r="M15" s="211"/>
      <c r="N15" s="211"/>
      <c r="O15" s="211"/>
      <c r="P15" s="211"/>
      <c r="Q15" s="212"/>
      <c r="R15" s="212"/>
    </row>
    <row r="16" spans="1:18" s="215" customFormat="1" ht="11.25">
      <c r="A16" s="214" t="s">
        <v>123</v>
      </c>
      <c r="B16" s="147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9"/>
      <c r="R16" s="9"/>
    </row>
    <row r="17" spans="1:18" s="215" customFormat="1" ht="11.25">
      <c r="A17" s="211" t="s">
        <v>301</v>
      </c>
      <c r="B17" s="154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9"/>
      <c r="R17" s="9"/>
    </row>
    <row r="18" spans="1:18" s="215" customFormat="1" ht="11.25">
      <c r="A18" s="211" t="s">
        <v>192</v>
      </c>
      <c r="B18" s="154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9"/>
      <c r="R18" s="9"/>
    </row>
    <row r="19" spans="1:18" ht="11.25">
      <c r="A19" s="211" t="s">
        <v>116</v>
      </c>
      <c r="B19" s="216"/>
      <c r="C19" s="211" t="s">
        <v>99</v>
      </c>
      <c r="D19" s="211" t="s">
        <v>99</v>
      </c>
      <c r="E19" s="211" t="s">
        <v>99</v>
      </c>
      <c r="F19" s="211"/>
      <c r="G19" s="211"/>
      <c r="H19" s="211"/>
      <c r="I19" s="211"/>
      <c r="J19" s="211"/>
      <c r="K19" s="211" t="s">
        <v>99</v>
      </c>
      <c r="L19" s="211"/>
      <c r="M19" s="211"/>
      <c r="N19" s="211"/>
      <c r="O19" s="211"/>
      <c r="P19" s="211"/>
      <c r="Q19" s="212"/>
      <c r="R19" s="212"/>
    </row>
    <row r="20" spans="1:18" s="215" customFormat="1" ht="17.25" customHeight="1">
      <c r="A20" s="211" t="s">
        <v>117</v>
      </c>
      <c r="B20" s="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9"/>
      <c r="R20" s="9"/>
    </row>
    <row r="21" spans="1:18" s="215" customFormat="1" ht="15" customHeight="1">
      <c r="A21" s="211" t="s">
        <v>114</v>
      </c>
      <c r="B21" s="213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9"/>
      <c r="R21" s="9"/>
    </row>
    <row r="22" spans="1:18" s="215" customFormat="1" ht="15.75" customHeight="1">
      <c r="A22" s="211" t="s">
        <v>118</v>
      </c>
      <c r="B22" s="211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9"/>
      <c r="R22" s="9"/>
    </row>
    <row r="23" spans="1:18" s="215" customFormat="1" ht="15.75" customHeight="1">
      <c r="A23" s="214" t="s">
        <v>124</v>
      </c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9"/>
      <c r="R23" s="9"/>
    </row>
    <row r="24" spans="1:20" s="215" customFormat="1" ht="15" customHeight="1">
      <c r="A24" s="211" t="s">
        <v>302</v>
      </c>
      <c r="B24" s="21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9"/>
      <c r="R24" s="9"/>
      <c r="T24" s="254"/>
    </row>
    <row r="25" spans="1:20" s="215" customFormat="1" ht="18" customHeight="1">
      <c r="A25" s="214" t="s">
        <v>125</v>
      </c>
      <c r="B25" s="21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9"/>
      <c r="R25" s="9"/>
      <c r="T25" s="254"/>
    </row>
    <row r="26" spans="1:20" s="215" customFormat="1" ht="14.25" customHeight="1">
      <c r="A26" s="214" t="s">
        <v>154</v>
      </c>
      <c r="B26" s="2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9"/>
      <c r="R26" s="9"/>
      <c r="T26" s="254"/>
    </row>
    <row r="27" spans="1:20" s="215" customFormat="1" ht="18.75" customHeight="1">
      <c r="A27" s="217" t="s">
        <v>150</v>
      </c>
      <c r="B27" s="21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9"/>
      <c r="R27" s="9"/>
      <c r="T27" s="254"/>
    </row>
    <row r="28" spans="1:20" s="215" customFormat="1" ht="11.25">
      <c r="A28" s="211" t="s">
        <v>315</v>
      </c>
      <c r="B28" s="21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9"/>
      <c r="R28" s="9"/>
      <c r="T28" s="254"/>
    </row>
    <row r="29" spans="1:21" s="215" customFormat="1" ht="12.75">
      <c r="A29" s="240" t="s">
        <v>363</v>
      </c>
      <c r="B29" s="333" t="s">
        <v>328</v>
      </c>
      <c r="C29" s="327">
        <v>1500</v>
      </c>
      <c r="D29" s="209"/>
      <c r="E29" s="246" t="s">
        <v>342</v>
      </c>
      <c r="F29" s="246" t="s">
        <v>343</v>
      </c>
      <c r="G29" s="209"/>
      <c r="H29" s="209"/>
      <c r="I29" s="209"/>
      <c r="J29" s="211" t="s">
        <v>345</v>
      </c>
      <c r="K29" s="209"/>
      <c r="L29" s="209"/>
      <c r="M29" s="209"/>
      <c r="N29" s="209"/>
      <c r="O29" s="249">
        <v>132690</v>
      </c>
      <c r="P29" s="249">
        <v>105496.95</v>
      </c>
      <c r="Q29" s="251">
        <v>1.8049065512299691</v>
      </c>
      <c r="R29" s="257">
        <v>0.00035103107186635734</v>
      </c>
      <c r="T29" s="255">
        <v>4273126</v>
      </c>
      <c r="U29" s="256">
        <f>C29/T29</f>
        <v>0.00035103107186635734</v>
      </c>
    </row>
    <row r="30" spans="1:21" s="215" customFormat="1" ht="12.75">
      <c r="A30" s="331" t="s">
        <v>364</v>
      </c>
      <c r="B30" s="241" t="s">
        <v>329</v>
      </c>
      <c r="C30" s="329">
        <v>38470</v>
      </c>
      <c r="D30" s="209"/>
      <c r="E30" s="246" t="s">
        <v>342</v>
      </c>
      <c r="F30" s="246" t="s">
        <v>343</v>
      </c>
      <c r="G30" s="209"/>
      <c r="H30" s="209"/>
      <c r="I30" s="209"/>
      <c r="J30" s="211" t="s">
        <v>345</v>
      </c>
      <c r="K30" s="209"/>
      <c r="L30" s="209"/>
      <c r="M30" s="209"/>
      <c r="N30" s="209"/>
      <c r="O30" s="249">
        <v>297084.575</v>
      </c>
      <c r="P30" s="249">
        <v>232491.35</v>
      </c>
      <c r="Q30" s="251">
        <v>3.9776046674268755</v>
      </c>
      <c r="R30" s="257">
        <v>0.0014652982931388846</v>
      </c>
      <c r="T30" s="255">
        <v>26254040</v>
      </c>
      <c r="U30" s="256">
        <f aca="true" t="shared" si="0" ref="U30:U43">C30/T30</f>
        <v>0.0014652982931388846</v>
      </c>
    </row>
    <row r="31" spans="1:21" s="215" customFormat="1" ht="12.75">
      <c r="A31" s="332" t="s">
        <v>317</v>
      </c>
      <c r="B31" s="241" t="s">
        <v>330</v>
      </c>
      <c r="C31" s="329">
        <v>17700</v>
      </c>
      <c r="D31" s="209"/>
      <c r="E31" s="246" t="s">
        <v>342</v>
      </c>
      <c r="F31" s="246" t="s">
        <v>344</v>
      </c>
      <c r="G31" s="209"/>
      <c r="H31" s="209"/>
      <c r="I31" s="209"/>
      <c r="J31" s="211" t="s">
        <v>345</v>
      </c>
      <c r="K31" s="209"/>
      <c r="L31" s="209"/>
      <c r="M31" s="209"/>
      <c r="N31" s="209"/>
      <c r="O31" s="249">
        <v>158326.5</v>
      </c>
      <c r="P31" s="249">
        <v>68481</v>
      </c>
      <c r="Q31" s="251">
        <v>1.1716149664495468</v>
      </c>
      <c r="R31" s="257">
        <v>0.0009641127284177783</v>
      </c>
      <c r="T31" s="255">
        <v>18358849</v>
      </c>
      <c r="U31" s="256">
        <f t="shared" si="0"/>
        <v>0.0009641127284177783</v>
      </c>
    </row>
    <row r="32" spans="1:21" s="215" customFormat="1" ht="12.75">
      <c r="A32" s="323" t="s">
        <v>365</v>
      </c>
      <c r="B32" s="241" t="s">
        <v>368</v>
      </c>
      <c r="C32" s="328">
        <v>5000</v>
      </c>
      <c r="D32" s="209"/>
      <c r="E32" s="246" t="s">
        <v>342</v>
      </c>
      <c r="F32" s="246" t="s">
        <v>343</v>
      </c>
      <c r="G32" s="209"/>
      <c r="H32" s="209"/>
      <c r="I32" s="209"/>
      <c r="J32" s="211" t="s">
        <v>345</v>
      </c>
      <c r="K32" s="209"/>
      <c r="L32" s="209"/>
      <c r="M32" s="209"/>
      <c r="N32" s="209"/>
      <c r="O32" s="249">
        <v>38677.5</v>
      </c>
      <c r="P32" s="249">
        <v>36780</v>
      </c>
      <c r="Q32" s="251">
        <v>0.6292548074066431</v>
      </c>
      <c r="R32" s="257">
        <v>3.787878787878788E-05</v>
      </c>
      <c r="T32" s="255">
        <v>12228062</v>
      </c>
      <c r="U32" s="256">
        <f>C32/T35</f>
        <v>3.787878787878788E-05</v>
      </c>
    </row>
    <row r="33" spans="1:21" s="215" customFormat="1" ht="12.75">
      <c r="A33" s="323" t="s">
        <v>366</v>
      </c>
      <c r="B33" s="334" t="s">
        <v>332</v>
      </c>
      <c r="C33" s="328">
        <v>3971</v>
      </c>
      <c r="D33" s="209"/>
      <c r="E33" s="246" t="s">
        <v>342</v>
      </c>
      <c r="F33" s="246" t="s">
        <v>344</v>
      </c>
      <c r="G33" s="209"/>
      <c r="H33" s="209"/>
      <c r="I33" s="209"/>
      <c r="J33" s="211" t="s">
        <v>345</v>
      </c>
      <c r="K33" s="209"/>
      <c r="L33" s="209"/>
      <c r="M33" s="209"/>
      <c r="N33" s="209"/>
      <c r="O33" s="249">
        <v>73860.6</v>
      </c>
      <c r="P33" s="249">
        <v>69176.8055</v>
      </c>
      <c r="Q33" s="251">
        <v>1.1835192338746414</v>
      </c>
      <c r="R33" s="257">
        <v>0.007897536867436333</v>
      </c>
      <c r="T33" s="255">
        <v>5416829</v>
      </c>
      <c r="U33" s="256">
        <f>C33/T34</f>
        <v>0.007897536867436333</v>
      </c>
    </row>
    <row r="34" spans="1:21" s="215" customFormat="1" ht="12.75">
      <c r="A34" s="324" t="s">
        <v>318</v>
      </c>
      <c r="B34" s="335" t="s">
        <v>331</v>
      </c>
      <c r="C34" s="328">
        <v>797</v>
      </c>
      <c r="D34" s="209"/>
      <c r="E34" s="246" t="s">
        <v>342</v>
      </c>
      <c r="F34" s="246" t="s">
        <v>343</v>
      </c>
      <c r="G34" s="209"/>
      <c r="H34" s="209"/>
      <c r="I34" s="209"/>
      <c r="J34" s="211" t="s">
        <v>345</v>
      </c>
      <c r="K34" s="209"/>
      <c r="L34" s="209"/>
      <c r="M34" s="209"/>
      <c r="N34" s="209"/>
      <c r="O34" s="249">
        <v>322593.72</v>
      </c>
      <c r="P34" s="249">
        <v>205860.365</v>
      </c>
      <c r="Q34" s="251">
        <v>3.5219854358547105</v>
      </c>
      <c r="R34" s="257">
        <v>6.037878787878788E-06</v>
      </c>
      <c r="T34" s="255">
        <v>502815</v>
      </c>
      <c r="U34" s="256">
        <f>C34/T35</f>
        <v>6.037878787878788E-06</v>
      </c>
    </row>
    <row r="35" spans="1:21" s="215" customFormat="1" ht="12.75">
      <c r="A35" s="325" t="s">
        <v>319</v>
      </c>
      <c r="B35" s="336" t="s">
        <v>333</v>
      </c>
      <c r="C35" s="328">
        <v>2971</v>
      </c>
      <c r="D35" s="209"/>
      <c r="E35" s="246" t="s">
        <v>342</v>
      </c>
      <c r="F35" s="246" t="s">
        <v>344</v>
      </c>
      <c r="G35" s="209"/>
      <c r="H35" s="209"/>
      <c r="I35" s="209"/>
      <c r="J35" s="211" t="s">
        <v>345</v>
      </c>
      <c r="K35" s="209"/>
      <c r="L35" s="209"/>
      <c r="M35" s="209"/>
      <c r="N35" s="209"/>
      <c r="O35" s="249">
        <v>17900.275</v>
      </c>
      <c r="P35" s="249">
        <v>17638.826999999997</v>
      </c>
      <c r="Q35" s="251">
        <v>0.3017758751159352</v>
      </c>
      <c r="R35" s="257">
        <v>1.9806668779378004E-05</v>
      </c>
      <c r="T35" s="255">
        <v>132000000</v>
      </c>
      <c r="U35" s="256">
        <f>C35/T36</f>
        <v>1.9806668779378004E-05</v>
      </c>
    </row>
    <row r="36" spans="1:21" s="215" customFormat="1" ht="12.75">
      <c r="A36" s="240" t="s">
        <v>367</v>
      </c>
      <c r="B36" s="337" t="s">
        <v>369</v>
      </c>
      <c r="C36" s="329">
        <v>10557</v>
      </c>
      <c r="D36" s="209"/>
      <c r="E36" s="246" t="s">
        <v>342</v>
      </c>
      <c r="F36" s="246" t="s">
        <v>343</v>
      </c>
      <c r="G36" s="209"/>
      <c r="H36" s="209"/>
      <c r="I36" s="209"/>
      <c r="J36" s="211" t="s">
        <v>345</v>
      </c>
      <c r="K36" s="209"/>
      <c r="L36" s="209"/>
      <c r="M36" s="209"/>
      <c r="N36" s="209"/>
      <c r="O36" s="249">
        <v>88678.8</v>
      </c>
      <c r="P36" s="249">
        <v>93967.857</v>
      </c>
      <c r="Q36" s="251">
        <v>1.6076597541856985</v>
      </c>
      <c r="R36" s="257">
        <v>7.03800075072008E-05</v>
      </c>
      <c r="T36" s="255">
        <v>149999984</v>
      </c>
      <c r="U36" s="256">
        <f t="shared" si="0"/>
        <v>7.03800075072008E-05</v>
      </c>
    </row>
    <row r="37" spans="1:21" s="215" customFormat="1" ht="12.75">
      <c r="A37" s="239" t="s">
        <v>320</v>
      </c>
      <c r="B37" s="337" t="s">
        <v>334</v>
      </c>
      <c r="C37" s="329">
        <v>6100</v>
      </c>
      <c r="D37" s="209"/>
      <c r="E37" s="246" t="s">
        <v>342</v>
      </c>
      <c r="F37" s="246"/>
      <c r="G37" s="209"/>
      <c r="H37" s="209"/>
      <c r="I37" s="209"/>
      <c r="J37" s="211" t="s">
        <v>345</v>
      </c>
      <c r="K37" s="209"/>
      <c r="L37" s="209"/>
      <c r="M37" s="209"/>
      <c r="N37" s="209"/>
      <c r="O37" s="253">
        <v>156831</v>
      </c>
      <c r="P37" s="249">
        <v>78116.59999999999</v>
      </c>
      <c r="Q37" s="251">
        <v>1.3364667234437677</v>
      </c>
      <c r="R37" s="257">
        <v>0.00031282051282051284</v>
      </c>
      <c r="T37" s="255">
        <v>19500000</v>
      </c>
      <c r="U37" s="256">
        <f t="shared" si="0"/>
        <v>0.00031282051282051284</v>
      </c>
    </row>
    <row r="38" spans="1:21" s="215" customFormat="1" ht="12.75">
      <c r="A38" s="326" t="s">
        <v>321</v>
      </c>
      <c r="B38" s="337" t="s">
        <v>335</v>
      </c>
      <c r="C38" s="327">
        <v>48812</v>
      </c>
      <c r="D38" s="209"/>
      <c r="E38" s="246" t="s">
        <v>342</v>
      </c>
      <c r="F38" s="246"/>
      <c r="G38" s="209"/>
      <c r="H38" s="209"/>
      <c r="I38" s="209"/>
      <c r="J38" s="211" t="s">
        <v>345</v>
      </c>
      <c r="K38" s="209"/>
      <c r="L38" s="209"/>
      <c r="M38" s="209"/>
      <c r="N38" s="209"/>
      <c r="O38" s="253">
        <v>247964.96</v>
      </c>
      <c r="P38" s="249">
        <v>250112.688</v>
      </c>
      <c r="Q38" s="251">
        <v>4.279081329999941</v>
      </c>
      <c r="R38" s="257">
        <v>0.0007810215413587803</v>
      </c>
      <c r="T38" s="255">
        <v>62497636</v>
      </c>
      <c r="U38" s="256">
        <f t="shared" si="0"/>
        <v>0.0007810215413587803</v>
      </c>
    </row>
    <row r="39" spans="1:21" s="215" customFormat="1" ht="12.75">
      <c r="A39" s="239" t="s">
        <v>322</v>
      </c>
      <c r="B39" s="338" t="s">
        <v>336</v>
      </c>
      <c r="C39" s="327">
        <v>373</v>
      </c>
      <c r="D39" s="209"/>
      <c r="E39" s="246" t="s">
        <v>342</v>
      </c>
      <c r="F39" s="246" t="s">
        <v>344</v>
      </c>
      <c r="G39" s="209"/>
      <c r="H39" s="209"/>
      <c r="I39" s="209"/>
      <c r="J39" s="211" t="s">
        <v>345</v>
      </c>
      <c r="K39" s="209"/>
      <c r="L39" s="209"/>
      <c r="M39" s="209"/>
      <c r="N39" s="209"/>
      <c r="O39" s="249">
        <v>31887.77</v>
      </c>
      <c r="P39" s="249">
        <v>33955.309</v>
      </c>
      <c r="Q39" s="251">
        <v>0.5809282606097895</v>
      </c>
      <c r="R39" s="257">
        <v>6.216666666666667E-06</v>
      </c>
      <c r="T39" s="255">
        <v>60000000</v>
      </c>
      <c r="U39" s="256">
        <f t="shared" si="0"/>
        <v>6.216666666666667E-06</v>
      </c>
    </row>
    <row r="40" spans="1:21" s="215" customFormat="1" ht="12.75">
      <c r="A40" s="239" t="s">
        <v>323</v>
      </c>
      <c r="B40" s="338" t="s">
        <v>337</v>
      </c>
      <c r="C40" s="327">
        <v>11279</v>
      </c>
      <c r="D40" s="209"/>
      <c r="E40" s="246" t="s">
        <v>342</v>
      </c>
      <c r="F40" s="209"/>
      <c r="G40" s="209"/>
      <c r="H40" s="209"/>
      <c r="I40" s="209"/>
      <c r="J40" s="211" t="s">
        <v>345</v>
      </c>
      <c r="K40" s="209"/>
      <c r="L40" s="209"/>
      <c r="M40" s="209"/>
      <c r="N40" s="209"/>
      <c r="O40" s="249">
        <v>87372.7735</v>
      </c>
      <c r="P40" s="249">
        <v>42934.375</v>
      </c>
      <c r="Q40" s="251">
        <v>0.7345476310970527</v>
      </c>
      <c r="R40" s="257">
        <v>0.00010253636363636364</v>
      </c>
      <c r="T40" s="255">
        <v>110000000</v>
      </c>
      <c r="U40" s="256">
        <f t="shared" si="0"/>
        <v>0.00010253636363636364</v>
      </c>
    </row>
    <row r="41" spans="1:21" s="215" customFormat="1" ht="12.75">
      <c r="A41" s="239" t="s">
        <v>324</v>
      </c>
      <c r="B41" s="339" t="s">
        <v>338</v>
      </c>
      <c r="C41" s="327">
        <v>100000</v>
      </c>
      <c r="D41" s="209"/>
      <c r="E41" s="247" t="s">
        <v>342</v>
      </c>
      <c r="F41" s="209"/>
      <c r="G41" s="209"/>
      <c r="H41" s="209"/>
      <c r="I41" s="209"/>
      <c r="J41" s="211" t="s">
        <v>345</v>
      </c>
      <c r="K41" s="209"/>
      <c r="L41" s="209"/>
      <c r="M41" s="209"/>
      <c r="N41" s="209"/>
      <c r="O41" s="249">
        <v>225000</v>
      </c>
      <c r="P41" s="249">
        <v>243200</v>
      </c>
      <c r="Q41" s="251">
        <v>4.160814822221197</v>
      </c>
      <c r="R41" s="257">
        <v>0.0005855294591581492</v>
      </c>
      <c r="T41" s="255">
        <v>170785600</v>
      </c>
      <c r="U41" s="256">
        <f t="shared" si="0"/>
        <v>0.0005855294591581492</v>
      </c>
    </row>
    <row r="42" spans="1:21" s="215" customFormat="1" ht="12.75">
      <c r="A42" s="239" t="s">
        <v>325</v>
      </c>
      <c r="B42" s="339" t="s">
        <v>339</v>
      </c>
      <c r="C42" s="327">
        <v>697</v>
      </c>
      <c r="D42" s="209"/>
      <c r="E42" s="247" t="s">
        <v>342</v>
      </c>
      <c r="F42" s="209"/>
      <c r="G42" s="209"/>
      <c r="H42" s="209"/>
      <c r="I42" s="209"/>
      <c r="J42" s="211" t="s">
        <v>345</v>
      </c>
      <c r="K42" s="209"/>
      <c r="L42" s="209"/>
      <c r="M42" s="209"/>
      <c r="N42" s="209"/>
      <c r="O42" s="249">
        <v>12497.21</v>
      </c>
      <c r="P42" s="249">
        <v>12800.753499999999</v>
      </c>
      <c r="Q42" s="251">
        <v>0.21900314514144678</v>
      </c>
      <c r="R42" s="257">
        <v>5.840651605550714E-05</v>
      </c>
      <c r="T42" s="255">
        <v>11933600</v>
      </c>
      <c r="U42" s="256">
        <f t="shared" si="0"/>
        <v>5.840651605550714E-05</v>
      </c>
    </row>
    <row r="43" spans="1:21" s="215" customFormat="1" ht="12.75">
      <c r="A43" s="239" t="s">
        <v>326</v>
      </c>
      <c r="B43" s="339" t="s">
        <v>340</v>
      </c>
      <c r="C43" s="327">
        <v>4927</v>
      </c>
      <c r="D43" s="209"/>
      <c r="E43" s="247" t="s">
        <v>342</v>
      </c>
      <c r="F43" s="209"/>
      <c r="G43" s="209"/>
      <c r="H43" s="209"/>
      <c r="I43" s="209"/>
      <c r="J43" s="211" t="s">
        <v>345</v>
      </c>
      <c r="K43" s="209"/>
      <c r="L43" s="209"/>
      <c r="M43" s="209"/>
      <c r="N43" s="209"/>
      <c r="O43" s="249">
        <v>44934.24</v>
      </c>
      <c r="P43" s="249">
        <v>53891.526000000005</v>
      </c>
      <c r="Q43" s="251">
        <v>0.9220092934741736</v>
      </c>
      <c r="R43" s="257">
        <v>0.0006569333333333333</v>
      </c>
      <c r="T43" s="255">
        <v>7500000</v>
      </c>
      <c r="U43" s="256">
        <f t="shared" si="0"/>
        <v>0.0006569333333333333</v>
      </c>
    </row>
    <row r="44" spans="1:21" s="215" customFormat="1" ht="11.25">
      <c r="A44" s="243" t="s">
        <v>327</v>
      </c>
      <c r="B44" s="340" t="s">
        <v>341</v>
      </c>
      <c r="C44" s="330">
        <v>572</v>
      </c>
      <c r="D44" s="209"/>
      <c r="E44" s="211" t="s">
        <v>354</v>
      </c>
      <c r="F44" s="209"/>
      <c r="G44" s="209"/>
      <c r="H44" s="209"/>
      <c r="I44" s="209"/>
      <c r="J44" s="211" t="s">
        <v>346</v>
      </c>
      <c r="K44" s="209"/>
      <c r="L44" s="248"/>
      <c r="M44" s="248">
        <v>0.525591</v>
      </c>
      <c r="N44" s="209"/>
      <c r="O44" s="249">
        <v>68442.447216</v>
      </c>
      <c r="P44" s="357">
        <v>64946.573119999994</v>
      </c>
      <c r="Q44" s="251">
        <v>1.1111458227391806</v>
      </c>
      <c r="R44" s="257">
        <v>0</v>
      </c>
      <c r="T44" s="254"/>
      <c r="U44" s="354"/>
    </row>
    <row r="45" spans="1:21" s="215" customFormat="1" ht="12.75">
      <c r="A45" s="243" t="s">
        <v>399</v>
      </c>
      <c r="B45" s="340" t="s">
        <v>400</v>
      </c>
      <c r="C45" s="330">
        <v>6100</v>
      </c>
      <c r="D45" s="209"/>
      <c r="E45" s="247" t="s">
        <v>342</v>
      </c>
      <c r="F45" s="209"/>
      <c r="G45" s="209"/>
      <c r="H45" s="209"/>
      <c r="I45" s="209"/>
      <c r="J45" s="211" t="s">
        <v>345</v>
      </c>
      <c r="K45" s="209"/>
      <c r="L45" s="248"/>
      <c r="M45" s="248"/>
      <c r="N45" s="209"/>
      <c r="O45" s="249"/>
      <c r="P45" s="356">
        <v>79696.5</v>
      </c>
      <c r="Q45" s="251">
        <v>1.3634966220359852</v>
      </c>
      <c r="R45" s="257"/>
      <c r="T45" s="254"/>
      <c r="U45" s="354"/>
    </row>
    <row r="46" spans="1:18" s="215" customFormat="1" ht="11.25">
      <c r="A46" s="211"/>
      <c r="B46" s="211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9"/>
      <c r="R46" s="9"/>
    </row>
    <row r="47" spans="1:18" s="215" customFormat="1" ht="11.25">
      <c r="A47" s="214" t="s">
        <v>126</v>
      </c>
      <c r="B47" s="211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50">
        <f>SUM(O29:O46)</f>
        <v>2004742.3707159997</v>
      </c>
      <c r="P47" s="250">
        <v>1689547.48</v>
      </c>
      <c r="Q47" s="252">
        <v>28.90581494230655</v>
      </c>
      <c r="R47" s="9"/>
    </row>
    <row r="48" spans="1:18" s="215" customFormat="1" ht="11.25">
      <c r="A48" s="211" t="s">
        <v>303</v>
      </c>
      <c r="B48" s="211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9"/>
      <c r="R48" s="9"/>
    </row>
    <row r="49" spans="1:18" s="215" customFormat="1" ht="11.25">
      <c r="A49" s="214" t="s">
        <v>193</v>
      </c>
      <c r="B49" s="211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4"/>
      <c r="P49" s="250"/>
      <c r="Q49" s="252"/>
      <c r="R49" s="9"/>
    </row>
    <row r="50" spans="1:18" s="215" customFormat="1" ht="15" customHeight="1">
      <c r="A50" s="211" t="s">
        <v>304</v>
      </c>
      <c r="B50" s="211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9"/>
      <c r="R50" s="9"/>
    </row>
    <row r="51" spans="1:18" s="215" customFormat="1" ht="10.5">
      <c r="A51" s="214" t="s">
        <v>127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9"/>
      <c r="R51" s="9"/>
    </row>
    <row r="52" spans="1:18" s="215" customFormat="1" ht="11.25">
      <c r="A52" s="211" t="s">
        <v>230</v>
      </c>
      <c r="B52" s="211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9"/>
      <c r="R52" s="9"/>
    </row>
    <row r="53" spans="1:18" s="215" customFormat="1" ht="11.25">
      <c r="A53" s="211" t="s">
        <v>115</v>
      </c>
      <c r="B53" s="211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9"/>
      <c r="R53" s="9"/>
    </row>
    <row r="54" spans="1:18" s="215" customFormat="1" ht="11.25">
      <c r="A54" s="211"/>
      <c r="B54" s="211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9"/>
      <c r="R54" s="9"/>
    </row>
    <row r="55" spans="1:18" s="215" customFormat="1" ht="12.75">
      <c r="A55" s="211" t="s">
        <v>401</v>
      </c>
      <c r="B55" s="211" t="s">
        <v>381</v>
      </c>
      <c r="C55" s="248">
        <v>30</v>
      </c>
      <c r="D55" s="209"/>
      <c r="E55" s="246" t="s">
        <v>342</v>
      </c>
      <c r="F55" s="209"/>
      <c r="G55" s="209"/>
      <c r="H55" s="209"/>
      <c r="I55" s="209"/>
      <c r="J55" s="211" t="s">
        <v>394</v>
      </c>
      <c r="K55" s="209"/>
      <c r="L55" s="209"/>
      <c r="M55" s="248">
        <v>1.95583</v>
      </c>
      <c r="N55" s="209"/>
      <c r="O55" s="249">
        <v>19689.93</v>
      </c>
      <c r="P55" s="209"/>
      <c r="Q55" s="9"/>
      <c r="R55" s="9"/>
    </row>
    <row r="56" spans="1:18" s="215" customFormat="1" ht="12.75">
      <c r="A56" s="343" t="s">
        <v>370</v>
      </c>
      <c r="B56" s="349" t="s">
        <v>382</v>
      </c>
      <c r="C56" s="352">
        <v>65</v>
      </c>
      <c r="D56" s="209"/>
      <c r="E56" s="246" t="s">
        <v>342</v>
      </c>
      <c r="F56" s="209"/>
      <c r="G56" s="209"/>
      <c r="H56" s="209"/>
      <c r="I56" s="209"/>
      <c r="J56" s="211" t="s">
        <v>394</v>
      </c>
      <c r="K56" s="209"/>
      <c r="L56" s="209"/>
      <c r="M56" s="248">
        <v>1.95583</v>
      </c>
      <c r="N56" s="209"/>
      <c r="O56" s="249">
        <v>130569.58</v>
      </c>
      <c r="P56" s="249">
        <v>128189.75</v>
      </c>
      <c r="Q56" s="353">
        <v>2.193148897437622</v>
      </c>
      <c r="R56" s="9"/>
    </row>
    <row r="57" spans="1:18" s="215" customFormat="1" ht="12.75">
      <c r="A57" s="344" t="s">
        <v>371</v>
      </c>
      <c r="B57" s="349" t="s">
        <v>383</v>
      </c>
      <c r="C57" s="352">
        <v>102</v>
      </c>
      <c r="D57" s="209"/>
      <c r="E57" s="246" t="s">
        <v>342</v>
      </c>
      <c r="F57" s="209"/>
      <c r="G57" s="209"/>
      <c r="H57" s="209"/>
      <c r="I57" s="209"/>
      <c r="J57" s="211" t="s">
        <v>345</v>
      </c>
      <c r="K57" s="209"/>
      <c r="L57" s="209"/>
      <c r="M57" s="209"/>
      <c r="N57" s="209"/>
      <c r="O57" s="249">
        <v>103982.15</v>
      </c>
      <c r="P57" s="249">
        <v>105739.88</v>
      </c>
      <c r="Q57" s="353">
        <v>1.8090627467265241</v>
      </c>
      <c r="R57" s="9"/>
    </row>
    <row r="58" spans="1:18" s="215" customFormat="1" ht="12.75">
      <c r="A58" s="342" t="s">
        <v>372</v>
      </c>
      <c r="B58" s="349" t="s">
        <v>384</v>
      </c>
      <c r="C58" s="352">
        <v>25</v>
      </c>
      <c r="D58" s="209"/>
      <c r="E58" s="246" t="s">
        <v>342</v>
      </c>
      <c r="F58" s="209"/>
      <c r="G58" s="209"/>
      <c r="H58" s="209"/>
      <c r="I58" s="209"/>
      <c r="J58" s="211" t="s">
        <v>394</v>
      </c>
      <c r="K58" s="209"/>
      <c r="L58" s="209"/>
      <c r="M58" s="248">
        <v>1.95583</v>
      </c>
      <c r="N58" s="209"/>
      <c r="O58" s="249">
        <v>51710.22</v>
      </c>
      <c r="P58" s="249">
        <v>50558.05</v>
      </c>
      <c r="Q58" s="353">
        <v>0.8649781407179292</v>
      </c>
      <c r="R58" s="9"/>
    </row>
    <row r="59" spans="1:18" s="215" customFormat="1" ht="12.75">
      <c r="A59" s="345" t="s">
        <v>373</v>
      </c>
      <c r="B59" s="350" t="s">
        <v>385</v>
      </c>
      <c r="C59" s="352">
        <v>30</v>
      </c>
      <c r="D59" s="209"/>
      <c r="E59" s="246" t="s">
        <v>342</v>
      </c>
      <c r="F59" s="209"/>
      <c r="G59" s="209"/>
      <c r="H59" s="209"/>
      <c r="I59" s="209"/>
      <c r="J59" s="211" t="s">
        <v>394</v>
      </c>
      <c r="K59" s="209"/>
      <c r="L59" s="209"/>
      <c r="M59" s="248">
        <v>1.95583</v>
      </c>
      <c r="N59" s="209"/>
      <c r="O59" s="249">
        <v>60565.63</v>
      </c>
      <c r="P59" s="249">
        <v>58245.48</v>
      </c>
      <c r="Q59" s="353">
        <v>0.9964994099974848</v>
      </c>
      <c r="R59" s="9"/>
    </row>
    <row r="60" spans="1:18" s="215" customFormat="1" ht="12.75">
      <c r="A60" s="346" t="s">
        <v>374</v>
      </c>
      <c r="B60" s="349" t="s">
        <v>386</v>
      </c>
      <c r="C60" s="352">
        <v>50</v>
      </c>
      <c r="D60" s="209"/>
      <c r="E60" s="246" t="s">
        <v>342</v>
      </c>
      <c r="F60" s="209"/>
      <c r="G60" s="209"/>
      <c r="H60" s="209"/>
      <c r="I60" s="209"/>
      <c r="J60" s="211" t="s">
        <v>394</v>
      </c>
      <c r="K60" s="209"/>
      <c r="L60" s="209"/>
      <c r="M60" s="248">
        <v>1.95583</v>
      </c>
      <c r="N60" s="209"/>
      <c r="O60" s="249">
        <v>99245.76</v>
      </c>
      <c r="P60" s="249">
        <v>100906.4</v>
      </c>
      <c r="Q60" s="353">
        <v>1.726368605168507</v>
      </c>
      <c r="R60" s="9"/>
    </row>
    <row r="61" spans="1:18" s="215" customFormat="1" ht="12.75">
      <c r="A61" s="244" t="s">
        <v>375</v>
      </c>
      <c r="B61" s="349" t="s">
        <v>387</v>
      </c>
      <c r="C61" s="352">
        <v>50</v>
      </c>
      <c r="D61" s="209"/>
      <c r="E61" s="246" t="s">
        <v>342</v>
      </c>
      <c r="F61" s="209"/>
      <c r="G61" s="209"/>
      <c r="H61" s="209"/>
      <c r="I61" s="209"/>
      <c r="J61" s="211" t="s">
        <v>394</v>
      </c>
      <c r="K61" s="209"/>
      <c r="L61" s="209"/>
      <c r="M61" s="248">
        <v>1.95583</v>
      </c>
      <c r="N61" s="209"/>
      <c r="O61" s="249">
        <v>101521.15</v>
      </c>
      <c r="P61" s="249">
        <v>103345.65</v>
      </c>
      <c r="Q61" s="353">
        <v>1.768100790839161</v>
      </c>
      <c r="R61" s="9"/>
    </row>
    <row r="62" spans="1:18" s="215" customFormat="1" ht="12.75">
      <c r="A62" s="347" t="s">
        <v>376</v>
      </c>
      <c r="B62" s="349" t="s">
        <v>388</v>
      </c>
      <c r="C62" s="352">
        <v>100</v>
      </c>
      <c r="D62" s="209"/>
      <c r="E62" s="246" t="s">
        <v>342</v>
      </c>
      <c r="F62" s="209"/>
      <c r="G62" s="209"/>
      <c r="H62" s="209"/>
      <c r="I62" s="209"/>
      <c r="J62" s="211" t="s">
        <v>345</v>
      </c>
      <c r="K62" s="209"/>
      <c r="L62" s="209"/>
      <c r="M62" s="209"/>
      <c r="N62" s="209"/>
      <c r="O62" s="249">
        <v>103178.01</v>
      </c>
      <c r="P62" s="249">
        <v>98934.77</v>
      </c>
      <c r="Q62" s="353">
        <v>1.6926367493792969</v>
      </c>
      <c r="R62" s="9"/>
    </row>
    <row r="63" spans="1:18" s="215" customFormat="1" ht="12.75">
      <c r="A63" s="244" t="s">
        <v>377</v>
      </c>
      <c r="B63" s="351" t="s">
        <v>389</v>
      </c>
      <c r="C63" s="352">
        <v>5</v>
      </c>
      <c r="D63" s="209"/>
      <c r="E63" s="246" t="s">
        <v>342</v>
      </c>
      <c r="F63" s="209"/>
      <c r="G63" s="209"/>
      <c r="H63" s="209"/>
      <c r="I63" s="209"/>
      <c r="J63" s="211" t="s">
        <v>394</v>
      </c>
      <c r="K63" s="209"/>
      <c r="L63" s="209"/>
      <c r="M63" s="248">
        <v>1.95583</v>
      </c>
      <c r="N63" s="209"/>
      <c r="O63" s="249">
        <v>10183.36</v>
      </c>
      <c r="P63" s="249">
        <v>10164.1</v>
      </c>
      <c r="Q63" s="353">
        <v>0.1738936592703062</v>
      </c>
      <c r="R63" s="9"/>
    </row>
    <row r="64" spans="1:18" s="215" customFormat="1" ht="12.75">
      <c r="A64" s="348" t="s">
        <v>378</v>
      </c>
      <c r="B64" s="350" t="s">
        <v>390</v>
      </c>
      <c r="C64" s="352">
        <v>60</v>
      </c>
      <c r="D64" s="209"/>
      <c r="E64" s="246" t="s">
        <v>342</v>
      </c>
      <c r="F64" s="209"/>
      <c r="G64" s="209"/>
      <c r="H64" s="209"/>
      <c r="I64" s="209"/>
      <c r="J64" s="211" t="s">
        <v>394</v>
      </c>
      <c r="K64" s="209"/>
      <c r="L64" s="209"/>
      <c r="M64" s="248">
        <v>1.95583</v>
      </c>
      <c r="N64" s="209"/>
      <c r="O64" s="249">
        <v>119693.57</v>
      </c>
      <c r="P64" s="249">
        <v>117364.56</v>
      </c>
      <c r="Q64" s="353">
        <v>2.0079449048168954</v>
      </c>
      <c r="R64" s="9"/>
    </row>
    <row r="65" spans="1:18" s="215" customFormat="1" ht="12.75">
      <c r="A65" s="242" t="s">
        <v>379</v>
      </c>
      <c r="B65" s="350" t="s">
        <v>391</v>
      </c>
      <c r="C65" s="352">
        <v>78</v>
      </c>
      <c r="D65" s="209"/>
      <c r="E65" s="246" t="s">
        <v>342</v>
      </c>
      <c r="F65" s="209"/>
      <c r="G65" s="209"/>
      <c r="H65" s="209"/>
      <c r="I65" s="209"/>
      <c r="J65" s="211" t="s">
        <v>394</v>
      </c>
      <c r="K65" s="209"/>
      <c r="L65" s="209"/>
      <c r="M65" s="248">
        <v>1.95583</v>
      </c>
      <c r="N65" s="209"/>
      <c r="O65" s="249">
        <v>155353.02</v>
      </c>
      <c r="P65" s="249">
        <v>154967.48</v>
      </c>
      <c r="Q65" s="353">
        <v>2.6512787325093212</v>
      </c>
      <c r="R65" s="9"/>
    </row>
    <row r="66" spans="1:18" s="215" customFormat="1" ht="12.75">
      <c r="A66" s="341" t="s">
        <v>321</v>
      </c>
      <c r="B66" s="341" t="s">
        <v>392</v>
      </c>
      <c r="C66" s="352">
        <v>60</v>
      </c>
      <c r="D66" s="209"/>
      <c r="E66" s="246" t="s">
        <v>342</v>
      </c>
      <c r="F66" s="209"/>
      <c r="G66" s="209"/>
      <c r="H66" s="209"/>
      <c r="I66" s="209"/>
      <c r="J66" s="211" t="s">
        <v>394</v>
      </c>
      <c r="K66" s="209"/>
      <c r="L66" s="209"/>
      <c r="M66" s="248">
        <v>1.95583</v>
      </c>
      <c r="N66" s="209"/>
      <c r="O66" s="249">
        <v>121319.3</v>
      </c>
      <c r="P66" s="249">
        <v>125103.12</v>
      </c>
      <c r="Q66" s="353">
        <v>2.140340937508705</v>
      </c>
      <c r="R66" s="9"/>
    </row>
    <row r="67" spans="1:18" s="215" customFormat="1" ht="11.25">
      <c r="A67" s="244" t="s">
        <v>380</v>
      </c>
      <c r="B67" s="351" t="s">
        <v>393</v>
      </c>
      <c r="C67" s="352">
        <v>75</v>
      </c>
      <c r="D67" s="209"/>
      <c r="E67" s="209"/>
      <c r="F67" s="209"/>
      <c r="G67" s="209"/>
      <c r="H67" s="209"/>
      <c r="I67" s="209"/>
      <c r="J67" s="211" t="s">
        <v>394</v>
      </c>
      <c r="K67" s="209"/>
      <c r="L67" s="209"/>
      <c r="M67" s="248">
        <v>1.95583</v>
      </c>
      <c r="N67" s="209"/>
      <c r="O67" s="249">
        <v>143757.44</v>
      </c>
      <c r="P67" s="249">
        <v>146902.67</v>
      </c>
      <c r="Q67" s="353">
        <v>2.5133010146376202</v>
      </c>
      <c r="R67" s="9"/>
    </row>
    <row r="68" spans="1:18" ht="11.25">
      <c r="A68" s="211" t="s">
        <v>116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2"/>
      <c r="R68" s="212"/>
    </row>
    <row r="69" spans="1:18" s="215" customFormat="1" ht="11.25">
      <c r="A69" s="211" t="s">
        <v>117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9"/>
      <c r="R69" s="9"/>
    </row>
    <row r="70" spans="1:18" ht="11.25">
      <c r="A70" s="188" t="s">
        <v>114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2"/>
      <c r="R70" s="212"/>
    </row>
    <row r="71" spans="1:18" ht="11.25">
      <c r="A71" s="211" t="s">
        <v>118</v>
      </c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2"/>
      <c r="R71" s="212"/>
    </row>
    <row r="72" spans="1:18" ht="11.25">
      <c r="A72" s="214" t="s">
        <v>153</v>
      </c>
      <c r="B72" s="210"/>
      <c r="C72" s="211" t="s">
        <v>99</v>
      </c>
      <c r="D72" s="211" t="s">
        <v>99</v>
      </c>
      <c r="E72" s="211" t="s">
        <v>99</v>
      </c>
      <c r="F72" s="211"/>
      <c r="G72" s="211"/>
      <c r="H72" s="211"/>
      <c r="I72" s="211"/>
      <c r="J72" s="211"/>
      <c r="K72" s="211" t="s">
        <v>99</v>
      </c>
      <c r="L72" s="211"/>
      <c r="M72" s="211"/>
      <c r="N72" s="211"/>
      <c r="O72" s="250">
        <f>SUM(O55:O71)</f>
        <v>1220769.12</v>
      </c>
      <c r="P72" s="250">
        <f>SUM(P56:P71)</f>
        <v>1200421.9099999997</v>
      </c>
      <c r="Q72" s="252">
        <f>SUM(Q56:Q71)</f>
        <v>20.53755458900937</v>
      </c>
      <c r="R72" s="212"/>
    </row>
    <row r="73" spans="1:18" ht="11.25">
      <c r="A73" s="211" t="s">
        <v>152</v>
      </c>
      <c r="B73" s="218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2"/>
      <c r="R73" s="212"/>
    </row>
    <row r="74" spans="1:18" ht="11.25">
      <c r="A74" s="214" t="s">
        <v>156</v>
      </c>
      <c r="B74" s="210"/>
      <c r="C74" s="211" t="s">
        <v>99</v>
      </c>
      <c r="D74" s="211" t="s">
        <v>99</v>
      </c>
      <c r="E74" s="211" t="s">
        <v>99</v>
      </c>
      <c r="F74" s="211"/>
      <c r="G74" s="211"/>
      <c r="H74" s="211"/>
      <c r="I74" s="211"/>
      <c r="J74" s="211"/>
      <c r="K74" s="211" t="s">
        <v>99</v>
      </c>
      <c r="L74" s="211"/>
      <c r="M74" s="211"/>
      <c r="N74" s="211"/>
      <c r="O74" s="211"/>
      <c r="P74" s="211"/>
      <c r="Q74" s="212"/>
      <c r="R74" s="212"/>
    </row>
    <row r="75" spans="1:18" ht="20.25" customHeight="1">
      <c r="A75" s="188" t="s">
        <v>255</v>
      </c>
      <c r="B75" s="219"/>
      <c r="C75" s="211" t="s">
        <v>99</v>
      </c>
      <c r="D75" s="211" t="s">
        <v>99</v>
      </c>
      <c r="E75" s="211" t="s">
        <v>99</v>
      </c>
      <c r="F75" s="211"/>
      <c r="G75" s="211"/>
      <c r="H75" s="211"/>
      <c r="I75" s="211"/>
      <c r="J75" s="211"/>
      <c r="K75" s="211" t="s">
        <v>99</v>
      </c>
      <c r="L75" s="211"/>
      <c r="M75" s="211"/>
      <c r="N75" s="211"/>
      <c r="O75" s="211"/>
      <c r="P75" s="211"/>
      <c r="Q75" s="212"/>
      <c r="R75" s="212"/>
    </row>
    <row r="76" spans="1:18" ht="16.5" customHeight="1">
      <c r="A76" s="211" t="s">
        <v>119</v>
      </c>
      <c r="B76" s="219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2"/>
      <c r="R76" s="212"/>
    </row>
    <row r="77" spans="1:18" ht="15.75" customHeight="1">
      <c r="A77" s="188" t="s">
        <v>185</v>
      </c>
      <c r="B77" s="212"/>
      <c r="C77" s="211" t="s">
        <v>99</v>
      </c>
      <c r="D77" s="211" t="s">
        <v>99</v>
      </c>
      <c r="E77" s="211" t="s">
        <v>99</v>
      </c>
      <c r="F77" s="211"/>
      <c r="G77" s="211"/>
      <c r="H77" s="211"/>
      <c r="I77" s="211"/>
      <c r="J77" s="211"/>
      <c r="K77" s="211" t="s">
        <v>99</v>
      </c>
      <c r="L77" s="211"/>
      <c r="M77" s="211"/>
      <c r="N77" s="211"/>
      <c r="O77" s="211"/>
      <c r="P77" s="211"/>
      <c r="Q77" s="212"/>
      <c r="R77" s="212"/>
    </row>
    <row r="78" spans="1:18" ht="15.75" customHeight="1">
      <c r="A78" s="188" t="s">
        <v>151</v>
      </c>
      <c r="B78" s="212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2"/>
      <c r="R78" s="212"/>
    </row>
    <row r="79" spans="1:18" s="215" customFormat="1" ht="11.25">
      <c r="A79" s="188" t="s">
        <v>186</v>
      </c>
      <c r="B79" s="212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9"/>
      <c r="R79" s="9"/>
    </row>
    <row r="80" spans="1:18" s="215" customFormat="1" ht="11.25">
      <c r="A80" s="211" t="s">
        <v>11</v>
      </c>
      <c r="B80" s="212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9"/>
      <c r="R80" s="9"/>
    </row>
    <row r="81" spans="1:18" ht="18.75" customHeight="1">
      <c r="A81" s="214" t="s">
        <v>194</v>
      </c>
      <c r="B81" s="212"/>
      <c r="C81" s="211" t="s">
        <v>99</v>
      </c>
      <c r="D81" s="211" t="s">
        <v>99</v>
      </c>
      <c r="E81" s="211" t="s">
        <v>99</v>
      </c>
      <c r="F81" s="211"/>
      <c r="G81" s="211"/>
      <c r="H81" s="211"/>
      <c r="I81" s="211"/>
      <c r="J81" s="211"/>
      <c r="K81" s="211" t="s">
        <v>99</v>
      </c>
      <c r="L81" s="211"/>
      <c r="M81" s="211"/>
      <c r="N81" s="211"/>
      <c r="O81" s="211"/>
      <c r="P81" s="211"/>
      <c r="Q81" s="212"/>
      <c r="R81" s="212"/>
    </row>
    <row r="82" spans="1:18" ht="18.75" customHeight="1">
      <c r="A82" s="211" t="s">
        <v>305</v>
      </c>
      <c r="B82" s="212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2"/>
      <c r="R82" s="212"/>
    </row>
    <row r="83" spans="1:18" ht="19.5" customHeight="1">
      <c r="A83" s="214" t="s">
        <v>203</v>
      </c>
      <c r="B83" s="212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2"/>
      <c r="R83" s="212"/>
    </row>
    <row r="84" spans="1:18" ht="24" customHeight="1">
      <c r="A84" s="216" t="s">
        <v>155</v>
      </c>
      <c r="B84" s="212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2"/>
      <c r="R84" s="212"/>
    </row>
    <row r="85" spans="1:18" ht="31.5">
      <c r="A85" s="209" t="s">
        <v>248</v>
      </c>
      <c r="B85" s="212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2"/>
      <c r="R85" s="212"/>
    </row>
    <row r="86" spans="1:18" ht="21">
      <c r="A86" s="209" t="s">
        <v>195</v>
      </c>
      <c r="B86" s="220"/>
      <c r="C86" s="211" t="s">
        <v>99</v>
      </c>
      <c r="D86" s="211" t="s">
        <v>99</v>
      </c>
      <c r="E86" s="211" t="s">
        <v>99</v>
      </c>
      <c r="F86" s="211"/>
      <c r="G86" s="211"/>
      <c r="H86" s="211"/>
      <c r="I86" s="211"/>
      <c r="J86" s="211"/>
      <c r="K86" s="211" t="s">
        <v>99</v>
      </c>
      <c r="L86" s="211"/>
      <c r="M86" s="211"/>
      <c r="N86" s="211"/>
      <c r="O86" s="211"/>
      <c r="P86" s="211"/>
      <c r="Q86" s="212"/>
      <c r="R86" s="212"/>
    </row>
    <row r="87" spans="1:19" s="215" customFormat="1" ht="18.75" customHeight="1">
      <c r="A87" s="221"/>
      <c r="B87" s="222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1"/>
      <c r="R87" s="221"/>
      <c r="S87" s="221"/>
    </row>
    <row r="88" spans="1:19" s="215" customFormat="1" ht="49.5" customHeight="1">
      <c r="A88" s="423" t="s">
        <v>316</v>
      </c>
      <c r="B88" s="423"/>
      <c r="C88" s="423"/>
      <c r="D88" s="423"/>
      <c r="E88" s="423"/>
      <c r="F88" s="423"/>
      <c r="G88" s="423"/>
      <c r="H88" s="423"/>
      <c r="I88" s="423"/>
      <c r="J88" s="224"/>
      <c r="K88" s="224"/>
      <c r="L88" s="223"/>
      <c r="M88" s="223"/>
      <c r="N88" s="223"/>
      <c r="O88" s="223"/>
      <c r="P88" s="223"/>
      <c r="Q88" s="221"/>
      <c r="R88" s="221"/>
      <c r="S88" s="221"/>
    </row>
    <row r="89" spans="1:19" s="215" customFormat="1" ht="14.25" customHeight="1">
      <c r="A89" s="424" t="s">
        <v>306</v>
      </c>
      <c r="B89" s="424"/>
      <c r="C89" s="424"/>
      <c r="D89" s="424"/>
      <c r="E89" s="424"/>
      <c r="F89" s="424"/>
      <c r="G89" s="424"/>
      <c r="H89" s="424"/>
      <c r="I89" s="424"/>
      <c r="J89" s="202"/>
      <c r="K89" s="202"/>
      <c r="L89" s="223"/>
      <c r="M89" s="223"/>
      <c r="N89" s="223"/>
      <c r="O89" s="223"/>
      <c r="P89" s="223"/>
      <c r="Q89" s="221"/>
      <c r="R89" s="221"/>
      <c r="S89" s="221"/>
    </row>
    <row r="90" spans="11:19" s="215" customFormat="1" ht="13.5" customHeight="1">
      <c r="K90" s="202"/>
      <c r="L90" s="223"/>
      <c r="M90" s="223"/>
      <c r="N90" s="223"/>
      <c r="O90" s="223"/>
      <c r="P90" s="223"/>
      <c r="Q90" s="221"/>
      <c r="R90" s="221"/>
      <c r="S90" s="221"/>
    </row>
    <row r="91" spans="1:19" s="215" customFormat="1" ht="16.5" customHeight="1">
      <c r="A91" s="222" t="str">
        <f>'справка № 1-КИС-БАЛАНС'!A48</f>
        <v>Дата: 13.10.2008</v>
      </c>
      <c r="B91" s="222"/>
      <c r="C91" s="225"/>
      <c r="D91" s="225" t="s">
        <v>209</v>
      </c>
      <c r="E91" s="201"/>
      <c r="F91" s="201"/>
      <c r="G91" s="201"/>
      <c r="H91" s="403" t="s">
        <v>352</v>
      </c>
      <c r="I91" s="403"/>
      <c r="J91" s="49"/>
      <c r="K91" s="224"/>
      <c r="L91" s="224"/>
      <c r="M91" s="224"/>
      <c r="N91" s="224"/>
      <c r="O91" s="223"/>
      <c r="P91" s="223"/>
      <c r="Q91" s="221"/>
      <c r="R91" s="221"/>
      <c r="S91" s="221"/>
    </row>
    <row r="92" spans="1:19" s="215" customFormat="1" ht="15" customHeight="1">
      <c r="A92" s="221"/>
      <c r="B92" s="221"/>
      <c r="C92" s="223"/>
      <c r="D92" s="223"/>
      <c r="E92" s="223"/>
      <c r="F92" s="222" t="s">
        <v>396</v>
      </c>
      <c r="G92" s="223"/>
      <c r="H92" s="30"/>
      <c r="I92" s="30"/>
      <c r="J92" s="35" t="s">
        <v>397</v>
      </c>
      <c r="K92" s="223"/>
      <c r="L92" s="223"/>
      <c r="M92" s="223"/>
      <c r="N92" s="223"/>
      <c r="O92" s="223"/>
      <c r="P92" s="223"/>
      <c r="Q92" s="221"/>
      <c r="R92" s="221"/>
      <c r="S92" s="221"/>
    </row>
    <row r="93" spans="1:19" s="215" customFormat="1" ht="15.75" customHeight="1">
      <c r="A93" s="221"/>
      <c r="B93" s="222"/>
      <c r="C93" s="223"/>
      <c r="D93" s="223"/>
      <c r="E93" s="223"/>
      <c r="F93" s="223"/>
      <c r="G93" s="223"/>
      <c r="H93" s="403" t="s">
        <v>352</v>
      </c>
      <c r="I93" s="403"/>
      <c r="J93" s="49"/>
      <c r="K93" s="223"/>
      <c r="L93" s="223"/>
      <c r="M93" s="223"/>
      <c r="N93" s="223"/>
      <c r="O93" s="223"/>
      <c r="P93" s="223"/>
      <c r="Q93" s="221"/>
      <c r="R93" s="221"/>
      <c r="S93" s="221"/>
    </row>
    <row r="94" spans="8:19" s="215" customFormat="1" ht="12.75">
      <c r="H94" s="19"/>
      <c r="I94" s="19"/>
      <c r="J94" s="40" t="s">
        <v>403</v>
      </c>
      <c r="K94" s="223"/>
      <c r="L94" s="223"/>
      <c r="M94" s="223"/>
      <c r="N94" s="223"/>
      <c r="O94" s="223"/>
      <c r="P94" s="223"/>
      <c r="Q94" s="221"/>
      <c r="R94" s="221"/>
      <c r="S94" s="221"/>
    </row>
    <row r="95" spans="1:19" s="215" customFormat="1" ht="11.25">
      <c r="A95" s="226"/>
      <c r="B95" s="222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1"/>
      <c r="R95" s="221"/>
      <c r="S95" s="221"/>
    </row>
    <row r="96" spans="1:19" s="215" customFormat="1" ht="11.25">
      <c r="A96" s="202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1"/>
      <c r="R96" s="221"/>
      <c r="S96" s="221"/>
    </row>
    <row r="97" spans="1:19" ht="17.25" customHeight="1">
      <c r="A97" s="227"/>
      <c r="B97" s="20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02"/>
      <c r="R97" s="202"/>
      <c r="S97" s="202"/>
    </row>
    <row r="98" spans="1:19" s="215" customFormat="1" ht="11.25">
      <c r="A98" s="228"/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1"/>
      <c r="R98" s="221"/>
      <c r="S98" s="221"/>
    </row>
    <row r="99" spans="1:19" s="215" customFormat="1" ht="11.25">
      <c r="A99" s="229"/>
      <c r="B99" s="226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1"/>
      <c r="R99" s="221"/>
      <c r="S99" s="221"/>
    </row>
    <row r="100" spans="1:19" s="215" customFormat="1" ht="11.25">
      <c r="A100" s="230"/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1"/>
      <c r="R100" s="221"/>
      <c r="S100" s="221"/>
    </row>
    <row r="101" spans="1:19" s="215" customFormat="1" ht="22.5" customHeight="1">
      <c r="A101" s="230"/>
      <c r="B101" s="226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1"/>
      <c r="R101" s="221"/>
      <c r="S101" s="221"/>
    </row>
    <row r="102" spans="1:19" s="215" customFormat="1" ht="11.25">
      <c r="A102" s="230"/>
      <c r="B102" s="222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1"/>
      <c r="R102" s="221"/>
      <c r="S102" s="221"/>
    </row>
    <row r="103" spans="1:19" s="215" customFormat="1" ht="11.25">
      <c r="A103" s="231"/>
      <c r="B103" s="232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1"/>
      <c r="R103" s="221"/>
      <c r="S103" s="221"/>
    </row>
    <row r="104" spans="1:19" s="215" customFormat="1" ht="11.25">
      <c r="A104" s="229"/>
      <c r="B104" s="232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1"/>
      <c r="R104" s="221"/>
      <c r="S104" s="221"/>
    </row>
    <row r="105" spans="1:19" ht="11.25">
      <c r="A105" s="229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02"/>
      <c r="R105" s="202"/>
      <c r="S105" s="202"/>
    </row>
    <row r="106" spans="1:19" ht="11.25">
      <c r="A106" s="229"/>
      <c r="B106" s="226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02"/>
      <c r="R106" s="202"/>
      <c r="S106" s="202"/>
    </row>
    <row r="107" spans="1:19" ht="11.25">
      <c r="A107" s="229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02"/>
      <c r="R107" s="202"/>
      <c r="S107" s="202"/>
    </row>
    <row r="108" spans="1:19" ht="11.25">
      <c r="A108" s="229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02"/>
      <c r="R108" s="202"/>
      <c r="S108" s="202"/>
    </row>
    <row r="109" spans="1:19" ht="38.25" customHeight="1">
      <c r="A109" s="229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02"/>
      <c r="R109" s="202"/>
      <c r="S109" s="202"/>
    </row>
    <row r="110" spans="1:19" ht="15" customHeight="1">
      <c r="A110" s="229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02"/>
      <c r="R110" s="202"/>
      <c r="S110" s="202"/>
    </row>
    <row r="111" spans="1:19" s="215" customFormat="1" ht="11.25">
      <c r="A111" s="229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1"/>
      <c r="R111" s="221"/>
      <c r="S111" s="221"/>
    </row>
    <row r="112" spans="1:19" s="215" customFormat="1" ht="11.25">
      <c r="A112" s="229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1"/>
      <c r="R112" s="221"/>
      <c r="S112" s="221"/>
    </row>
    <row r="113" spans="1:19" s="215" customFormat="1" ht="11.25">
      <c r="A113" s="229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1"/>
      <c r="R113" s="221"/>
      <c r="S113" s="221"/>
    </row>
    <row r="114" spans="1:19" s="215" customFormat="1" ht="10.5">
      <c r="A114" s="231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1"/>
      <c r="R114" s="221"/>
      <c r="S114" s="221"/>
    </row>
    <row r="115" spans="1:19" ht="27.75" customHeight="1">
      <c r="A115" s="229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02"/>
      <c r="R115" s="202"/>
      <c r="S115" s="202"/>
    </row>
    <row r="116" spans="1:19" ht="14.25" customHeight="1">
      <c r="A116" s="229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02"/>
      <c r="R116" s="202"/>
      <c r="S116" s="202"/>
    </row>
    <row r="117" spans="1:19" s="215" customFormat="1" ht="16.5" customHeight="1">
      <c r="A117" s="231"/>
      <c r="B117" s="222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1"/>
      <c r="R117" s="221"/>
      <c r="S117" s="221"/>
    </row>
    <row r="118" spans="1:19" s="215" customFormat="1" ht="16.5" customHeight="1">
      <c r="A118" s="227"/>
      <c r="B118" s="222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1"/>
      <c r="R118" s="221"/>
      <c r="S118" s="221"/>
    </row>
    <row r="119" spans="1:19" s="215" customFormat="1" ht="15.75" customHeight="1">
      <c r="A119" s="221"/>
      <c r="B119" s="222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1"/>
      <c r="R119" s="221"/>
      <c r="S119" s="221"/>
    </row>
    <row r="120" spans="1:19" s="215" customFormat="1" ht="9.75" customHeight="1">
      <c r="A120" s="221"/>
      <c r="B120" s="222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1"/>
      <c r="R120" s="221"/>
      <c r="S120" s="221"/>
    </row>
    <row r="121" spans="1:19" s="215" customFormat="1" ht="14.25" customHeight="1">
      <c r="A121" s="221"/>
      <c r="B121" s="222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1"/>
      <c r="R121" s="221"/>
      <c r="S121" s="221"/>
    </row>
    <row r="122" spans="1:19" s="215" customFormat="1" ht="9.75" customHeight="1">
      <c r="A122" s="221"/>
      <c r="B122" s="222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1"/>
      <c r="R122" s="221"/>
      <c r="S122" s="221"/>
    </row>
    <row r="123" spans="1:19" s="215" customFormat="1" ht="9.75" customHeight="1">
      <c r="A123" s="221"/>
      <c r="B123" s="222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1"/>
      <c r="R123" s="221"/>
      <c r="S123" s="221"/>
    </row>
    <row r="124" spans="1:19" s="215" customFormat="1" ht="9.75" customHeight="1">
      <c r="A124" s="221"/>
      <c r="B124" s="222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1"/>
      <c r="R124" s="221"/>
      <c r="S124" s="221"/>
    </row>
    <row r="125" spans="1:19" s="215" customFormat="1" ht="10.5">
      <c r="A125" s="221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1"/>
      <c r="R125" s="221"/>
      <c r="S125" s="221"/>
    </row>
    <row r="126" spans="1:19" ht="28.5" customHeight="1">
      <c r="A126" s="20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02"/>
      <c r="R126" s="202"/>
      <c r="S126" s="202"/>
    </row>
    <row r="127" spans="1:19" ht="11.25">
      <c r="A127" s="20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02"/>
      <c r="R127" s="202"/>
      <c r="S127" s="202"/>
    </row>
    <row r="128" spans="1:19" ht="11.25">
      <c r="A128" s="20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02"/>
      <c r="R128" s="202"/>
      <c r="S128" s="202"/>
    </row>
    <row r="129" spans="1:19" ht="11.25">
      <c r="A129" s="20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02"/>
      <c r="R129" s="202"/>
      <c r="S129" s="202"/>
    </row>
    <row r="130" spans="1:19" ht="11.25">
      <c r="A130" s="20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02"/>
      <c r="R130" s="202"/>
      <c r="S130" s="202"/>
    </row>
    <row r="131" spans="12:16" ht="49.5" customHeight="1">
      <c r="L131" s="222"/>
      <c r="M131" s="222"/>
      <c r="N131" s="222"/>
      <c r="O131" s="222"/>
      <c r="P131" s="222"/>
    </row>
    <row r="133" spans="12:16" ht="15" customHeight="1">
      <c r="L133" s="201"/>
      <c r="M133" s="201"/>
      <c r="N133" s="201"/>
      <c r="O133" s="201"/>
      <c r="P133" s="201"/>
    </row>
    <row r="134" spans="1:11" ht="11.25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</row>
    <row r="135" spans="1:11" ht="11.25">
      <c r="A135" s="202"/>
      <c r="B135" s="202"/>
      <c r="C135" s="202"/>
      <c r="D135" s="202"/>
      <c r="E135" s="202" t="s">
        <v>139</v>
      </c>
      <c r="F135" s="202"/>
      <c r="G135" s="202"/>
      <c r="H135" s="202"/>
      <c r="I135" s="202"/>
      <c r="J135" s="202"/>
      <c r="K135" s="202"/>
    </row>
    <row r="144" spans="5:10" ht="11.25">
      <c r="E144" s="202"/>
      <c r="F144" s="202"/>
      <c r="G144" s="202"/>
      <c r="H144" s="202"/>
      <c r="I144" s="202"/>
      <c r="J144" s="202"/>
    </row>
  </sheetData>
  <sheetProtection/>
  <mergeCells count="27">
    <mergeCell ref="R8:R12"/>
    <mergeCell ref="K9:K12"/>
    <mergeCell ref="K8:P8"/>
    <mergeCell ref="O9:O12"/>
    <mergeCell ref="H91:I91"/>
    <mergeCell ref="H93:I93"/>
    <mergeCell ref="I9:I12"/>
    <mergeCell ref="J9:J12"/>
    <mergeCell ref="A88:I88"/>
    <mergeCell ref="A89:I89"/>
    <mergeCell ref="F9:F12"/>
    <mergeCell ref="L1:Q1"/>
    <mergeCell ref="Q8:Q12"/>
    <mergeCell ref="P9:P12"/>
    <mergeCell ref="M9:M12"/>
    <mergeCell ref="L9:L12"/>
    <mergeCell ref="N9:N12"/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</mergeCells>
  <hyperlinks>
    <hyperlink ref="A44" r:id="rId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3">
      <selection activeCell="B16" sqref="B16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307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400" t="s">
        <v>157</v>
      </c>
      <c r="B3" s="400"/>
      <c r="C3" s="17"/>
      <c r="D3" s="17"/>
      <c r="E3" s="17"/>
    </row>
    <row r="4" spans="1:5" ht="12" customHeight="1">
      <c r="A4" s="434" t="s">
        <v>158</v>
      </c>
      <c r="B4" s="435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КИС:"КД ПЕЛИКАН АД"</v>
      </c>
      <c r="B7" s="374" t="s">
        <v>355</v>
      </c>
      <c r="C7" s="374"/>
      <c r="D7" s="17"/>
      <c r="E7" s="17"/>
    </row>
    <row r="8" spans="1:4" ht="12" customHeight="1">
      <c r="A8" s="37" t="str">
        <f>'справка № 1-КИС-БАЛАНС'!A4</f>
        <v>Отчетен период:01.01-30.06.2008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83</v>
      </c>
      <c r="D10" s="17"/>
    </row>
    <row r="11" spans="1:5" ht="12" customHeight="1">
      <c r="A11" s="370" t="s">
        <v>101</v>
      </c>
      <c r="B11" s="432" t="s">
        <v>159</v>
      </c>
      <c r="C11" s="432"/>
      <c r="D11" s="35"/>
      <c r="E11" s="35"/>
    </row>
    <row r="12" spans="1:3" ht="26.25" customHeight="1">
      <c r="A12" s="433"/>
      <c r="B12" s="76" t="s">
        <v>160</v>
      </c>
      <c r="C12" s="76" t="s">
        <v>161</v>
      </c>
    </row>
    <row r="13" spans="1:3" ht="18.75" customHeight="1">
      <c r="A13" s="76" t="s">
        <v>6</v>
      </c>
      <c r="B13" s="76">
        <v>1</v>
      </c>
      <c r="C13" s="76">
        <v>2</v>
      </c>
    </row>
    <row r="14" spans="1:3" ht="19.5" customHeight="1">
      <c r="A14" s="77" t="s">
        <v>162</v>
      </c>
      <c r="B14" s="78"/>
      <c r="C14" s="78"/>
    </row>
    <row r="15" spans="1:3" ht="18.75" customHeight="1">
      <c r="A15" s="78" t="s">
        <v>308</v>
      </c>
      <c r="B15" s="359">
        <v>177</v>
      </c>
      <c r="C15" s="359">
        <v>0</v>
      </c>
    </row>
    <row r="16" spans="1:7" ht="18.75" customHeight="1">
      <c r="A16" s="78" t="s">
        <v>180</v>
      </c>
      <c r="B16" s="359">
        <v>64988</v>
      </c>
      <c r="C16" s="359">
        <v>33246</v>
      </c>
      <c r="G16" s="39"/>
    </row>
    <row r="17" spans="1:7" ht="14.25" customHeight="1">
      <c r="A17" s="78" t="s">
        <v>237</v>
      </c>
      <c r="B17" s="359">
        <v>49156</v>
      </c>
      <c r="C17" s="359">
        <v>22516</v>
      </c>
      <c r="G17" s="39"/>
    </row>
    <row r="18" spans="1:3" ht="18.75" customHeight="1">
      <c r="A18" s="78" t="s">
        <v>309</v>
      </c>
      <c r="B18" s="360"/>
      <c r="C18" s="360"/>
    </row>
    <row r="19" ht="18.75" customHeight="1">
      <c r="A19" s="78" t="s">
        <v>310</v>
      </c>
    </row>
    <row r="20" spans="1:3" ht="16.5" customHeight="1">
      <c r="A20" s="79" t="s">
        <v>167</v>
      </c>
      <c r="B20" s="361">
        <f>SUM(B15:B18)</f>
        <v>114321</v>
      </c>
      <c r="C20" s="361">
        <f>SUM(C15:C18)</f>
        <v>55762</v>
      </c>
    </row>
    <row r="21" spans="1:3" ht="15.75" customHeight="1">
      <c r="A21" s="77" t="s">
        <v>166</v>
      </c>
      <c r="B21" s="78"/>
      <c r="C21" s="78"/>
    </row>
    <row r="22" spans="1:3" ht="15.75" customHeight="1">
      <c r="A22" s="78" t="s">
        <v>239</v>
      </c>
      <c r="B22" s="82"/>
      <c r="C22" s="82"/>
    </row>
    <row r="23" spans="1:3" ht="17.25" customHeight="1">
      <c r="A23" s="80" t="s">
        <v>163</v>
      </c>
      <c r="B23" s="82"/>
      <c r="C23" s="82"/>
    </row>
    <row r="24" spans="1:3" ht="15" customHeight="1">
      <c r="A24" s="80" t="s">
        <v>164</v>
      </c>
      <c r="B24" s="82"/>
      <c r="C24" s="82"/>
    </row>
    <row r="25" spans="1:3" ht="14.25" customHeight="1">
      <c r="A25" s="78" t="s">
        <v>238</v>
      </c>
      <c r="B25" s="82"/>
      <c r="C25" s="82"/>
    </row>
    <row r="26" spans="1:3" ht="16.5" customHeight="1">
      <c r="A26" s="79" t="s">
        <v>165</v>
      </c>
      <c r="B26" s="82"/>
      <c r="C26" s="82"/>
    </row>
    <row r="27" spans="1:3" ht="16.5" customHeight="1">
      <c r="A27" s="93"/>
      <c r="B27" s="107"/>
      <c r="C27" s="107"/>
    </row>
    <row r="28" spans="1:3" ht="15" customHeight="1">
      <c r="A28" s="100"/>
      <c r="B28" s="107"/>
      <c r="C28" s="107"/>
    </row>
    <row r="29" spans="1:5" ht="12.75" customHeight="1">
      <c r="A29" s="40" t="s">
        <v>408</v>
      </c>
      <c r="B29" s="403" t="s">
        <v>352</v>
      </c>
      <c r="C29" s="403"/>
      <c r="D29" s="49"/>
      <c r="E29" s="224"/>
    </row>
    <row r="30" spans="1:5" ht="12.75" customHeight="1">
      <c r="A30" s="40"/>
      <c r="B30" s="199"/>
      <c r="C30" s="199"/>
      <c r="D30" s="49"/>
      <c r="E30" s="224"/>
    </row>
    <row r="31" spans="1:5" ht="12.75" customHeight="1">
      <c r="A31" s="301" t="s">
        <v>396</v>
      </c>
      <c r="B31" s="30"/>
      <c r="C31" s="30"/>
      <c r="D31" s="35" t="s">
        <v>397</v>
      </c>
      <c r="E31" s="223"/>
    </row>
    <row r="32" spans="1:5" ht="12.75" customHeight="1">
      <c r="A32" s="301"/>
      <c r="B32" s="30"/>
      <c r="C32" s="30"/>
      <c r="D32" s="35"/>
      <c r="E32" s="223"/>
    </row>
    <row r="33" spans="1:5" ht="12.75" customHeight="1">
      <c r="A33" s="20"/>
      <c r="B33" s="403" t="s">
        <v>352</v>
      </c>
      <c r="C33" s="403"/>
      <c r="D33" s="49"/>
      <c r="E33" s="223"/>
    </row>
    <row r="34" spans="1:5" ht="12.75" customHeight="1">
      <c r="A34" s="20"/>
      <c r="B34" s="199"/>
      <c r="C34" s="199"/>
      <c r="D34" s="49"/>
      <c r="E34" s="223"/>
    </row>
    <row r="35" spans="1:5" ht="12" customHeight="1">
      <c r="A35" s="19"/>
      <c r="B35" s="19"/>
      <c r="C35" s="19"/>
      <c r="D35" s="40" t="s">
        <v>402</v>
      </c>
      <c r="E35" s="223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tsvetelinat</cp:lastModifiedBy>
  <cp:lastPrinted>2008-10-13T12:20:13Z</cp:lastPrinted>
  <dcterms:created xsi:type="dcterms:W3CDTF">2004-03-04T10:58:58Z</dcterms:created>
  <dcterms:modified xsi:type="dcterms:W3CDTF">2009-02-24T17:00:24Z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