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<sst xmlns="http://schemas.openxmlformats.org/spreadsheetml/2006/main" count="1061" uniqueCount="875">
  <si>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</si>
  <si>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</si>
  <si>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</si>
  <si>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</si>
  <si>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</si>
  <si>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</si>
  <si>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</si>
  <si>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</si>
  <si>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</si>
  <si>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</si>
  <si>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</si>
  <si>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</si>
  <si>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</si>
  <si>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</si>
  <si>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</si>
  <si>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</si>
  <si>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</si>
  <si>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</si>
  <si>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</si>
  <si>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</si>
  <si>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</si>
  <si>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</si>
  <si>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</si>
  <si>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</si>
  <si>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</si>
  <si>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</si>
  <si>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</si>
  <si>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</si>
  <si>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</si>
  <si>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</si>
  <si>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</si>
  <si>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</si>
  <si>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</si>
  <si>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</si>
  <si>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</si>
  <si>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</si>
  <si>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</si>
  <si>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</si>
  <si>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</si>
  <si>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</si>
  <si>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</si>
  <si>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</si>
  <si>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</si>
  <si>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</si>
  <si>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</si>
  <si>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</si>
  <si>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</si>
  <si>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</si>
  <si>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</si>
  <si>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</si>
  <si>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</si>
  <si>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</si>
  <si>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</si>
  <si>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</si>
  <si>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</si>
  <si>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</si>
  <si>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</si>
  <si>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</si>
  <si>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</si>
  <si>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</si>
  <si>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</si>
  <si>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</si>
  <si>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</si>
  <si>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</si>
  <si>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</si>
  <si>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</si>
  <si>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</si>
  <si>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</si>
  <si>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</si>
  <si>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</si>
  <si>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</si>
  <si>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</si>
  <si>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</si>
  <si>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</si>
  <si>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</si>
  <si>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</si>
  <si>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</si>
  <si>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</si>
  <si>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</si>
  <si>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</si>
  <si>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</si>
  <si>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</si>
  <si>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</si>
  <si>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</si>
  <si>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</si>
  <si>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</si>
  <si>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</si>
  <si>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</si>
  <si>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</si>
  <si>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</si>
  <si>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</si>
  <si>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</si>
  <si>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</si>
  <si>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</si>
  <si>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</si>
  <si>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</si>
  <si>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</si>
  <si>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</si>
  <si>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</si>
  <si>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</si>
  <si>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</si>
  <si>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</si>
  <si>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</si>
  <si>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</si>
  <si>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</si>
  <si>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</si>
  <si>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</si>
  <si>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</si>
  <si>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</si>
  <si>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</si>
  <si>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</si>
  <si>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</si>
  <si>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</si>
  <si>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</si>
  <si>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</si>
  <si>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</si>
  <si>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</si>
  <si>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</si>
  <si>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</si>
  <si>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</si>
  <si>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</si>
  <si>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</si>
  <si>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</si>
  <si>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</si>
  <si>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</si>
  <si>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</si>
  <si>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</si>
  <si>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</si>
  <si>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</si>
  <si>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</si>
  <si>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</si>
  <si>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</si>
  <si>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</si>
  <si>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</si>
  <si>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</si>
  <si>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</si>
  <si>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</si>
  <si>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</si>
  <si>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</si>
  <si>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</si>
  <si>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</si>
  <si>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</si>
  <si>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</si>
  <si>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</si>
  <si>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</si>
  <si>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</si>
  <si>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</si>
  <si>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</si>
  <si>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</si>
  <si>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</si>
  <si>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</si>
  <si>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</si>
  <si>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</si>
  <si>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</si>
  <si>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</si>
  <si>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</si>
  <si>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</si>
  <si>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</si>
  <si>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</si>
  <si>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</si>
  <si>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</si>
  <si>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</si>
  <si>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</si>
  <si>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</si>
  <si>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</si>
  <si>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</si>
  <si>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</si>
  <si>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</si>
  <si>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</si>
  <si>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</si>
  <si>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</si>
  <si>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</si>
  <si>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</si>
  <si>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</si>
  <si>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</si>
  <si>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</si>
  <si>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</si>
  <si>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</si>
  <si>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</si>
  <si>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</si>
  <si>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</si>
  <si>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</si>
  <si>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</si>
  <si>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</si>
  <si>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</si>
  <si>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</si>
  <si>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</si>
  <si>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</si>
  <si>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</si>
  <si>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</si>
  <si>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</si>
  <si>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</si>
  <si>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</si>
  <si>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</si>
  <si>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</si>
  <si>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</si>
  <si>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</si>
  <si>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</si>
  <si>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</si>
  <si>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</si>
  <si>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</si>
  <si>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</si>
  <si>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</si>
  <si>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</si>
  <si>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</si>
  <si>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</si>
  <si>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</si>
  <si>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</si>
  <si>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</si>
  <si>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</si>
  <si>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</si>
  <si>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</si>
  <si>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</si>
  <si>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</si>
  <si>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</si>
  <si>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</si>
  <si>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</si>
  <si>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</si>
  <si>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</si>
  <si>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</si>
  <si>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</si>
  <si>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</si>
  <si>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</si>
  <si>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</si>
  <si>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</si>
  <si>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</si>
  <si>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</si>
  <si>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</si>
  <si>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</si>
  <si>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</si>
  <si>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</si>
  <si>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</si>
  <si>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</si>
  <si>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</si>
  <si>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</si>
  <si>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</si>
  <si>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</si>
  <si>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</si>
  <si>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</si>
  <si>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</si>
  <si>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</si>
  <si>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</si>
  <si>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</si>
  <si>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</si>
  <si>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</si>
  <si>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</si>
  <si>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</si>
  <si>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</si>
  <si>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</si>
  <si>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</si>
  <si>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</si>
  <si>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</si>
  <si>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</si>
  <si>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</si>
  <si>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</si>
  <si>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</si>
  <si>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</si>
  <si>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</si>
  <si>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</si>
  <si>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</si>
  <si>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</si>
  <si>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</si>
  <si>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</si>
  <si>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</si>
  <si>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</si>
  <si>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</si>
  <si>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</si>
  <si>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</si>
  <si>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</si>
  <si>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</si>
  <si>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</si>
  <si>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</si>
  <si>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</si>
  <si>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</si>
  <si>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</si>
  <si>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</si>
  <si>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</si>
  <si>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</si>
  <si>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</si>
  <si>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</si>
  <si>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</si>
  <si>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</si>
  <si>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</si>
  <si>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</si>
  <si>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</si>
  <si>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</si>
  <si>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</si>
  <si>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</si>
  <si>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</si>
  <si>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</si>
  <si>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</si>
  <si>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</si>
  <si>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</si>
  <si>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</si>
  <si>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</si>
  <si>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</si>
  <si>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</si>
  <si>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</si>
  <si>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</si>
  <si>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</si>
  <si>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</si>
  <si>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</si>
  <si>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</si>
  <si>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</si>
  <si>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</si>
  <si>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</si>
  <si>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</si>
  <si>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</si>
  <si>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</si>
  <si>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</si>
  <si>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</si>
  <si>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</si>
  <si>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</si>
  <si>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</si>
  <si>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</si>
  <si>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</si>
  <si>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</si>
  <si>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</si>
  <si>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</si>
  <si>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</si>
  <si>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</si>
  <si>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</si>
  <si>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</si>
  <si>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</si>
  <si>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</si>
  <si>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</si>
  <si>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</si>
  <si>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</si>
  <si>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</si>
  <si>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</si>
  <si>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</si>
  <si>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</si>
  <si>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</si>
  <si>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</si>
  <si>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</si>
  <si>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</si>
  <si>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</si>
  <si>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</si>
  <si>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</si>
  <si>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</si>
  <si>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</si>
  <si>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</si>
  <si>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</si>
  <si>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</si>
  <si>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</si>
  <si>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</si>
  <si>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</si>
  <si>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</si>
  <si>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</si>
  <si>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</si>
  <si>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</si>
  <si>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</si>
  <si>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</si>
  <si>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</si>
  <si>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</si>
  <si>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</si>
  <si>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</si>
  <si>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</si>
  <si>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</si>
  <si>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</si>
  <si>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</si>
  <si>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</si>
  <si>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</si>
  <si>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</si>
  <si>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</si>
  <si>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</si>
  <si>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</si>
  <si>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</si>
  <si>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</si>
  <si>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</si>
  <si>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</si>
  <si>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</si>
  <si>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</si>
  <si>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</si>
  <si>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</si>
  <si>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</si>
  <si>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</si>
  <si>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</si>
  <si>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</si>
  <si>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</si>
  <si>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</si>
  <si>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</si>
  <si>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</si>
  <si>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</si>
  <si>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</si>
  <si>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</si>
  <si>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</si>
  <si>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</si>
  <si>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</si>
  <si>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</si>
  <si>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</si>
  <si>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</si>
  <si>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</si>
  <si>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</si>
  <si>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</si>
  <si>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</si>
  <si>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</si>
  <si>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</si>
  <si>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</si>
  <si>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</si>
  <si>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</si>
  <si>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</si>
  <si>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</si>
  <si>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</si>
  <si>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</si>
  <si>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</si>
  <si>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</si>
  <si>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</si>
  <si>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</si>
  <si>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</si>
  <si>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</si>
  <si>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</si>
  <si>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</si>
  <si>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</si>
  <si>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</si>
  <si>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</si>
  <si>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</si>
  <si>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</si>
  <si>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</si>
  <si>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</si>
  <si>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</si>
  <si>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</si>
  <si>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</si>
  <si>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</si>
  <si>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</si>
  <si>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</si>
  <si>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</si>
  <si>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</si>
  <si>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</si>
  <si>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</si>
  <si>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</si>
  <si>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</si>
  <si>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</si>
  <si>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</si>
  <si>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</si>
  <si>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</si>
  <si>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</si>
  <si>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</si>
  <si>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</si>
  <si>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</si>
  <si>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</si>
  <si>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</si>
  <si>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</si>
  <si>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</si>
  <si>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</si>
  <si>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</si>
  <si>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</si>
  <si>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</si>
  <si>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</si>
  <si>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</si>
  <si>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</si>
  <si>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</si>
  <si>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</si>
  <si>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</si>
  <si>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</si>
  <si>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</si>
  <si>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</si>
  <si>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</si>
  <si>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</si>
  <si>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</si>
  <si>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</si>
  <si>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</si>
  <si>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</si>
  <si>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</si>
  <si>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</si>
  <si>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</si>
  <si>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</si>
  <si>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</si>
  <si>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</si>
  <si>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</si>
  <si>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</si>
  <si>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</si>
  <si>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</si>
  <si>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</si>
  <si>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</si>
  <si>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</si>
  <si>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</si>
  <si>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</si>
  <si>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</si>
  <si>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</si>
  <si>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</si>
  <si>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</si>
  <si>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</si>
  <si>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</si>
  <si>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</si>
  <si>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</si>
  <si>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</si>
  <si>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</si>
  <si>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</si>
  <si>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</si>
  <si>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</si>
  <si>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</si>
  <si>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</si>
  <si>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</si>
  <si>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</si>
  <si>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</si>
  <si>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</si>
  <si>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</si>
  <si>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</si>
  <si>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</si>
  <si>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</si>
  <si>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</si>
  <si>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</si>
  <si>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</si>
  <si>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</si>
  <si>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</si>
  <si>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</si>
  <si>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</si>
  <si>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</si>
  <si>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</si>
  <si>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</si>
  <si>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</si>
  <si>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</si>
  <si>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</si>
  <si>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</si>
  <si>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</si>
  <si>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</si>
  <si>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</si>
  <si>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</si>
  <si>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</si>
  <si>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</si>
  <si>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</si>
  <si>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</si>
  <si>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</si>
  <si>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</si>
  <si>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</si>
  <si>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</si>
  <si>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</si>
  <si>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</si>
  <si>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</si>
  <si>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</si>
  <si>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</si>
  <si>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</si>
  <si>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</si>
  <si>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</si>
  <si>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</si>
  <si>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</si>
  <si>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</si>
  <si>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</si>
  <si>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</si>
  <si>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</si>
  <si>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</si>
  <si>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</si>
  <si>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</si>
  <si>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</si>
  <si>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</si>
  <si>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</si>
  <si>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</si>
  <si>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</si>
  <si>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</si>
  <si>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</si>
  <si>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</si>
  <si>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</si>
  <si>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</si>
  <si>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</si>
  <si>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</si>
  <si>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</si>
  <si>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</si>
  <si>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</si>
  <si>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</si>
  <si>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</si>
  <si>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</si>
  <si>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</si>
  <si>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</si>
  <si>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</si>
  <si>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</si>
  <si>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</si>
  <si>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</si>
  <si>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</si>
  <si>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</si>
  <si>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</si>
  <si>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</si>
  <si>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</si>
  <si>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</si>
  <si>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</si>
  <si>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</si>
  <si>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</si>
  <si>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</si>
  <si>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</si>
  <si>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</si>
  <si>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</si>
  <si>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</si>
  <si>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</si>
  <si>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</si>
  <si>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</si>
  <si>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</si>
  <si>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</si>
  <si>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</si>
  <si>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</si>
  <si>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</si>
  <si>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</si>
  <si>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</si>
  <si>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</si>
  <si>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</si>
  <si>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</si>
  <si>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</si>
  <si>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</si>
  <si>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</si>
  <si>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</si>
  <si>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</si>
  <si>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</si>
  <si>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</si>
  <si>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</si>
  <si>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</si>
  <si>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</si>
  <si>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</si>
  <si>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</si>
  <si>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</si>
  <si>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</si>
  <si>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</si>
  <si>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</si>
  <si>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</si>
  <si>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</si>
  <si>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</si>
  <si>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</si>
  <si>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</si>
  <si>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</si>
  <si>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</si>
  <si>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</si>
  <si>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</si>
  <si>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</si>
  <si>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</si>
  <si>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</si>
  <si>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</si>
  <si>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</si>
  <si>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</si>
  <si>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</si>
  <si>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</si>
  <si>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</si>
  <si>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</si>
  <si>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</si>
  <si>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</si>
  <si>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</si>
  <si>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</si>
  <si>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</si>
  <si>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</si>
  <si>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</si>
  <si>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</si>
  <si>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</si>
  <si>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</si>
  <si>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</si>
  <si>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</si>
  <si>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</si>
  <si>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</si>
  <si>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</si>
  <si>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</si>
  <si>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</si>
  <si>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</si>
  <si>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</si>
  <si>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</si>
  <si>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</si>
  <si>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</si>
  <si>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</si>
  <si>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</si>
  <si>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</si>
  <si>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</si>
  <si>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</si>
  <si>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</si>
  <si>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</si>
  <si>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</si>
  <si>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</si>
  <si>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</si>
  <si>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</si>
  <si>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</si>
  <si>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</si>
  <si>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</si>
  <si>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</si>
  <si>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</si>
  <si>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</si>
  <si>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</si>
  <si>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</si>
  <si>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</si>
  <si>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</si>
  <si>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</si>
  <si>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</si>
  <si>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</si>
  <si>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</si>
  <si>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</si>
  <si>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</si>
  <si>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</si>
  <si>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</si>
  <si>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</si>
  <si>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</si>
  <si>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</si>
  <si>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</si>
  <si>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</si>
  <si>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</si>
  <si>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</si>
  <si>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</si>
  <si>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</si>
  <si>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</si>
  <si>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</si>
  <si>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</si>
  <si>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</si>
  <si>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</si>
  <si>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</si>
  <si>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</si>
  <si>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</si>
  <si>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</si>
  <si>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</si>
  <si>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</si>
  <si>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</si>
  <si>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</si>
  <si>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</si>
  <si>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</si>
  <si>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</si>
  <si>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</si>
  <si>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</si>
  <si>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</si>
  <si>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</si>
  <si>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</si>
  <si>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</si>
  <si>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</si>
  <si>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</si>
  <si>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</si>
  <si>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</si>
  <si>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</si>
  <si>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</si>
  <si>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</si>
  <si>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</si>
  <si>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</si>
  <si>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</si>
  <si>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</si>
  <si>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</si>
  <si>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</si>
  <si>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</si>
  <si>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</si>
  <si>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</si>
  <si>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</si>
  <si>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</si>
  <si>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</si>
  <si>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</si>
  <si>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</si>
  <si>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</si>
  <si>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</si>
  <si>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</si>
  <si>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</si>
  <si>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</si>
  <si>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</si>
  <si>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</si>
  <si>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</si>
  <si>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</si>
  <si>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</si>
  <si>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</si>
  <si>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</si>
  <si>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</si>
  <si>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</si>
  <si>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</si>
  <si>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</si>
  <si>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</si>
  <si>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</si>
  <si>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</si>
  <si>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</si>
  <si>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</si>
  <si>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</si>
  <si>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</si>
  <si>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</si>
  <si>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</si>
  <si>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</si>
  <si>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</si>
  <si>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</si>
  <si>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</si>
  <si>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</si>
  <si>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</si>
  <si>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</si>
  <si>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</si>
  <si>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</si>
  <si>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</si>
  <si>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</si>
  <si>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</si>
  <si>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</si>
  <si>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</si>
  <si>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</si>
  <si>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</si>
  <si>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</si>
  <si>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</si>
  <si>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</si>
  <si>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</si>
  <si>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</si>
  <si>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</si>
  <si>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</si>
  <si>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</si>
  <si>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</si>
  <si>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</si>
  <si>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</si>
  <si>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</si>
  <si>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</si>
  <si>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</si>
  <si>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</si>
  <si>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</si>
  <si>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</si>
  <si>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</si>
  <si>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</si>
  <si>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</si>
  <si>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</si>
  <si>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</si>
  <si>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</si>
  <si>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</si>
  <si>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</si>
  <si>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</si>
  <si>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</si>
  <si>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</si>
  <si>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</si>
  <si>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</si>
  <si>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</si>
  <si>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</si>
  <si>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</si>
  <si>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</si>
  <si>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</si>
  <si>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</si>
  <si>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</si>
  <si>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</si>
  <si>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</si>
  <si>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</si>
  <si>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</si>
  <si>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</si>
  <si>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</si>
  <si>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</si>
  <si>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</si>
  <si>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</si>
  <si>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</si>
  <si>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</si>
  <si>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</si>
  <si>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</si>
  <si>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</si>
  <si>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</si>
  <si>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</si>
  <si>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</si>
  <si>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</si>
  <si>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</si>
  <si>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</si>
  <si>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</si>
  <si>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</si>
  <si>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</si>
  <si>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</si>
  <si>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</si>
  <si>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</si>
  <si>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</si>
  <si>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</si>
  <si>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</si>
  <si>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</si>
  <si>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</si>
  <si>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</si>
  <si>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</si>
  <si>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</si>
  <si>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</si>
  <si>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</si>
  <si>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</si>
  <si>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</si>
  <si>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</si>
  <si>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</si>
  <si>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</si>
  <si>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</si>
  <si>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</si>
  <si>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</si>
  <si>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</si>
  <si>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</si>
  <si>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</si>
  <si>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</si>
  <si>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</si>
  <si>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</si>
  <si>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</si>
  <si>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</si>
  <si>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</si>
  <si>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</si>
  <si>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</si>
  <si>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</si>
  <si>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</si>
  <si>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</si>
  <si>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</si>
  <si>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Неконсолидиран</t>
  </si>
  <si>
    <t>1. "Водно дружество Велина"ЕООД</t>
  </si>
  <si>
    <t>2. "Велина"ЕООД</t>
  </si>
  <si>
    <t>Съставител:……………</t>
  </si>
  <si>
    <t>01.01.2009-31.12.2009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</si>
</sst>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39">
      <selection activeCell="G63" sqref="G6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1" t="s">
        <v>869</v>
      </c>
      <c r="F3" s="216" t="s">
        <v>2</v>
      </c>
      <c r="G3" s="171"/>
      <c r="H3" s="460">
        <v>112011596</v>
      </c>
    </row>
    <row r="4" spans="1:8" ht="15">
      <c r="A4" s="578" t="s">
        <v>3</v>
      </c>
      <c r="B4" s="584"/>
      <c r="C4" s="584"/>
      <c r="D4" s="584"/>
      <c r="E4" s="503" t="s">
        <v>870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4" t="s">
        <v>874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3295</v>
      </c>
      <c r="D12" s="150">
        <v>3414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398</v>
      </c>
      <c r="D13" s="150">
        <v>404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707</v>
      </c>
      <c r="D16" s="150">
        <v>879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1095</v>
      </c>
      <c r="D17" s="150">
        <v>1108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3</v>
      </c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6334</v>
      </c>
      <c r="D19" s="154">
        <f>SUM(D11:D18)</f>
        <v>6644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710</v>
      </c>
      <c r="H20" s="157">
        <v>710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4</v>
      </c>
      <c r="D24" s="150">
        <v>3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1620</v>
      </c>
      <c r="H25" s="153">
        <f>H19+H20+H21</f>
        <v>1620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4</v>
      </c>
      <c r="D27" s="154">
        <f>SUM(D23:D26)</f>
        <v>3</v>
      </c>
      <c r="E27" s="252" t="s">
        <v>83</v>
      </c>
      <c r="F27" s="241" t="s">
        <v>84</v>
      </c>
      <c r="G27" s="153">
        <f>SUM(G28:G30)</f>
        <v>729</v>
      </c>
      <c r="H27" s="153">
        <f>SUM(H28:H30)</f>
        <v>583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826</v>
      </c>
      <c r="H28" s="151">
        <v>680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-97</v>
      </c>
      <c r="H29" s="315">
        <v>-97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40</v>
      </c>
      <c r="H31" s="151">
        <v>146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769</v>
      </c>
      <c r="H33" s="153">
        <f>H27+H31+H32</f>
        <v>729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10</v>
      </c>
      <c r="D34" s="154">
        <f>SUM(D35:D38)</f>
        <v>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10</v>
      </c>
      <c r="D35" s="150">
        <v>10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3919</v>
      </c>
      <c r="H36" s="153">
        <f>H25+H17+H33</f>
        <v>3879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1425</v>
      </c>
      <c r="H44" s="151">
        <v>1905</v>
      </c>
    </row>
    <row r="45" spans="1:15" ht="15">
      <c r="A45" s="234" t="s">
        <v>136</v>
      </c>
      <c r="B45" s="248" t="s">
        <v>137</v>
      </c>
      <c r="C45" s="154">
        <f>C34+C39+C44</f>
        <v>10</v>
      </c>
      <c r="D45" s="154">
        <f>D34+D39+D44</f>
        <v>10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90</v>
      </c>
      <c r="H48" s="151">
        <v>90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1515</v>
      </c>
      <c r="H49" s="153">
        <f>SUM(H43:H48)</f>
        <v>1995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6348</v>
      </c>
      <c r="D55" s="154">
        <f>D19+D20+D21+D27+D32+D45+D51+D53+D54</f>
        <v>6657</v>
      </c>
      <c r="E55" s="236" t="s">
        <v>172</v>
      </c>
      <c r="F55" s="260" t="s">
        <v>173</v>
      </c>
      <c r="G55" s="153">
        <f>G49+G51+G52+G53+G54</f>
        <v>1515</v>
      </c>
      <c r="H55" s="153">
        <f>H49+H51+H52+H53+H54</f>
        <v>1995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47</v>
      </c>
      <c r="D58" s="150">
        <v>31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160</v>
      </c>
      <c r="H59" s="151"/>
      <c r="M59" s="156"/>
    </row>
    <row r="60" spans="1:8" ht="15">
      <c r="A60" s="234" t="s">
        <v>183</v>
      </c>
      <c r="B60" s="240" t="s">
        <v>184</v>
      </c>
      <c r="C60" s="150">
        <v>19</v>
      </c>
      <c r="D60" s="150">
        <v>19</v>
      </c>
      <c r="E60" s="236" t="s">
        <v>185</v>
      </c>
      <c r="F60" s="241" t="s">
        <v>186</v>
      </c>
      <c r="G60" s="151">
        <v>480</v>
      </c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356</v>
      </c>
      <c r="H61" s="153">
        <f>SUM(H62:H68)</f>
        <v>816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214</v>
      </c>
      <c r="H62" s="151">
        <v>162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>
        <v>444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66</v>
      </c>
      <c r="D64" s="154">
        <f>SUM(D58:D63)</f>
        <v>50</v>
      </c>
      <c r="E64" s="236" t="s">
        <v>200</v>
      </c>
      <c r="F64" s="241" t="s">
        <v>201</v>
      </c>
      <c r="G64" s="151">
        <v>63</v>
      </c>
      <c r="H64" s="151">
        <v>81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13</v>
      </c>
      <c r="H65" s="151">
        <v>21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37</v>
      </c>
      <c r="H66" s="151">
        <v>58</v>
      </c>
    </row>
    <row r="67" spans="1:8" ht="15">
      <c r="A67" s="234" t="s">
        <v>207</v>
      </c>
      <c r="B67" s="240" t="s">
        <v>208</v>
      </c>
      <c r="C67" s="150">
        <v>1</v>
      </c>
      <c r="D67" s="150">
        <v>1</v>
      </c>
      <c r="E67" s="236" t="s">
        <v>209</v>
      </c>
      <c r="F67" s="241" t="s">
        <v>210</v>
      </c>
      <c r="G67" s="151">
        <v>14</v>
      </c>
      <c r="H67" s="151">
        <v>22</v>
      </c>
    </row>
    <row r="68" spans="1:8" ht="15">
      <c r="A68" s="234" t="s">
        <v>211</v>
      </c>
      <c r="B68" s="240" t="s">
        <v>212</v>
      </c>
      <c r="C68" s="150">
        <v>35</v>
      </c>
      <c r="D68" s="150">
        <v>33</v>
      </c>
      <c r="E68" s="236" t="s">
        <v>213</v>
      </c>
      <c r="F68" s="241" t="s">
        <v>214</v>
      </c>
      <c r="G68" s="151">
        <v>15</v>
      </c>
      <c r="H68" s="151">
        <v>28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67</v>
      </c>
      <c r="H69" s="151">
        <v>98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1063</v>
      </c>
      <c r="H71" s="160">
        <f>H59+H60+H61+H69+H70</f>
        <v>914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22</v>
      </c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4</v>
      </c>
      <c r="D74" s="150">
        <v>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63</v>
      </c>
      <c r="D75" s="154">
        <f>SUM(D67:D74)</f>
        <v>40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1063</v>
      </c>
      <c r="H79" s="161">
        <f>H71+H74+H75+H76</f>
        <v>914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</v>
      </c>
      <c r="D87" s="150">
        <v>19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18</v>
      </c>
      <c r="D88" s="150">
        <v>22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20</v>
      </c>
      <c r="D91" s="154">
        <f>SUM(D87:D90)</f>
        <v>41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149</v>
      </c>
      <c r="D93" s="154">
        <f>D64+D75+D84+D91+D92</f>
        <v>131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6497</v>
      </c>
      <c r="D94" s="163">
        <f>D93+D55</f>
        <v>6788</v>
      </c>
      <c r="E94" s="448" t="s">
        <v>270</v>
      </c>
      <c r="F94" s="288" t="s">
        <v>271</v>
      </c>
      <c r="G94" s="164">
        <f>G36+G39+G55+G79</f>
        <v>6497</v>
      </c>
      <c r="H94" s="164">
        <f>H36+H39+H55+H79</f>
        <v>6788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2"/>
      <c r="F97" s="583"/>
      <c r="G97" s="583"/>
      <c r="H97" s="171"/>
      <c r="M97" s="156"/>
    </row>
    <row r="98" spans="1:13" ht="15">
      <c r="A98" s="44" t="s">
        <v>272</v>
      </c>
      <c r="B98" s="431"/>
      <c r="C98" s="582" t="s">
        <v>873</v>
      </c>
      <c r="D98" s="582"/>
      <c r="E98" s="582"/>
      <c r="F98" s="169"/>
      <c r="G98" s="170"/>
      <c r="H98" s="171"/>
      <c r="M98" s="156"/>
    </row>
    <row r="99" spans="3:8" ht="15">
      <c r="C99" s="582"/>
      <c r="D99" s="582"/>
      <c r="E99" s="582"/>
      <c r="F99" s="169"/>
      <c r="G99" s="170"/>
      <c r="H99" s="171"/>
    </row>
    <row r="100" spans="1:5" ht="15">
      <c r="A100" s="172"/>
      <c r="B100" s="172"/>
      <c r="C100" s="582" t="s">
        <v>860</v>
      </c>
      <c r="D100" s="583"/>
      <c r="E100" s="583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F45" sqref="F45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"ВЕЛИНА" АД</v>
      </c>
      <c r="C2" s="587"/>
      <c r="D2" s="587"/>
      <c r="E2" s="587"/>
      <c r="F2" s="589" t="s">
        <v>2</v>
      </c>
      <c r="G2" s="589"/>
      <c r="H2" s="525">
        <f>'справка №1-БАЛАНС'!H3</f>
        <v>112011596</v>
      </c>
    </row>
    <row r="3" spans="1:8" ht="15">
      <c r="A3" s="466" t="s">
        <v>274</v>
      </c>
      <c r="B3" s="587" t="str">
        <f>'справка №1-БАЛАНС'!E4</f>
        <v>Неконсолидиран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01.01.2009-31.12.2009</v>
      </c>
      <c r="C4" s="588"/>
      <c r="D4" s="588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240</v>
      </c>
      <c r="D9" s="45">
        <v>359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178</v>
      </c>
      <c r="D10" s="45">
        <v>225</v>
      </c>
      <c r="E10" s="297" t="s">
        <v>288</v>
      </c>
      <c r="F10" s="548" t="s">
        <v>289</v>
      </c>
      <c r="G10" s="549">
        <v>551</v>
      </c>
      <c r="H10" s="549">
        <v>612</v>
      </c>
    </row>
    <row r="11" spans="1:8" ht="12">
      <c r="A11" s="297" t="s">
        <v>290</v>
      </c>
      <c r="B11" s="298" t="s">
        <v>291</v>
      </c>
      <c r="C11" s="45">
        <v>349</v>
      </c>
      <c r="D11" s="45">
        <v>317</v>
      </c>
      <c r="E11" s="299" t="s">
        <v>292</v>
      </c>
      <c r="F11" s="548" t="s">
        <v>293</v>
      </c>
      <c r="G11" s="549">
        <v>1275</v>
      </c>
      <c r="H11" s="549">
        <v>1553</v>
      </c>
    </row>
    <row r="12" spans="1:8" ht="12">
      <c r="A12" s="297" t="s">
        <v>294</v>
      </c>
      <c r="B12" s="298" t="s">
        <v>295</v>
      </c>
      <c r="C12" s="45">
        <v>506</v>
      </c>
      <c r="D12" s="45">
        <v>543</v>
      </c>
      <c r="E12" s="299" t="s">
        <v>78</v>
      </c>
      <c r="F12" s="548" t="s">
        <v>296</v>
      </c>
      <c r="G12" s="549">
        <v>20</v>
      </c>
      <c r="H12" s="549">
        <v>135</v>
      </c>
    </row>
    <row r="13" spans="1:18" ht="12">
      <c r="A13" s="297" t="s">
        <v>297</v>
      </c>
      <c r="B13" s="298" t="s">
        <v>298</v>
      </c>
      <c r="C13" s="45">
        <v>75</v>
      </c>
      <c r="D13" s="45">
        <v>94</v>
      </c>
      <c r="E13" s="300" t="s">
        <v>51</v>
      </c>
      <c r="F13" s="550" t="s">
        <v>299</v>
      </c>
      <c r="G13" s="547">
        <f>SUM(G9:G12)</f>
        <v>1846</v>
      </c>
      <c r="H13" s="547">
        <f>SUM(H9:H12)</f>
        <v>2300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221</v>
      </c>
      <c r="D14" s="45">
        <v>333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2</v>
      </c>
      <c r="D16" s="46">
        <v>14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1571</v>
      </c>
      <c r="D19" s="48">
        <f>SUM(D9:D15)+D16</f>
        <v>1885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219</v>
      </c>
      <c r="D22" s="45">
        <v>224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>
        <v>1</v>
      </c>
      <c r="D24" s="45">
        <v>1</v>
      </c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15</v>
      </c>
      <c r="D25" s="45">
        <v>22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235</v>
      </c>
      <c r="D26" s="48">
        <f>SUM(D22:D25)</f>
        <v>247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1806</v>
      </c>
      <c r="D28" s="49">
        <f>D26+D19</f>
        <v>2132</v>
      </c>
      <c r="E28" s="126" t="s">
        <v>338</v>
      </c>
      <c r="F28" s="553" t="s">
        <v>339</v>
      </c>
      <c r="G28" s="547">
        <f>G13+G15+G24</f>
        <v>1846</v>
      </c>
      <c r="H28" s="547">
        <f>H13+H15+H24</f>
        <v>2300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40</v>
      </c>
      <c r="D30" s="49">
        <f>IF((H28-D28)&gt;0,H28-D28,0)</f>
        <v>168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1806</v>
      </c>
      <c r="D33" s="48">
        <f>D28+D31+D32</f>
        <v>2132</v>
      </c>
      <c r="E33" s="126" t="s">
        <v>352</v>
      </c>
      <c r="F33" s="553" t="s">
        <v>353</v>
      </c>
      <c r="G33" s="52">
        <f>G32+G31+G28</f>
        <v>1846</v>
      </c>
      <c r="H33" s="52">
        <f>H32+H31+H28</f>
        <v>2300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40</v>
      </c>
      <c r="D34" s="49">
        <f>IF((H33-D33)&gt;0,H33-D33,0)</f>
        <v>168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22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>
        <v>22</v>
      </c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40</v>
      </c>
      <c r="D39" s="459">
        <f>+IF((H33-D33-D35)&gt;0,H33-D33-D35,0)</f>
        <v>146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40</v>
      </c>
      <c r="D41" s="51">
        <f>IF(H39=0,IF(D39-D40&gt;0,D39-D40+H40,0),IF(H39-H40&lt;0,H40-H39+D39,0))</f>
        <v>146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1846</v>
      </c>
      <c r="D42" s="52">
        <f>D33+D35+D39</f>
        <v>2300</v>
      </c>
      <c r="E42" s="127" t="s">
        <v>379</v>
      </c>
      <c r="F42" s="128" t="s">
        <v>380</v>
      </c>
      <c r="G42" s="52">
        <f>G39+G33</f>
        <v>1846</v>
      </c>
      <c r="H42" s="52">
        <f>H39+H33</f>
        <v>2300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90" t="s">
        <v>867</v>
      </c>
      <c r="B45" s="590"/>
      <c r="C45" s="590"/>
      <c r="D45" s="590"/>
      <c r="E45" s="590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6"/>
      <c r="E50" s="586"/>
      <c r="F50" s="586"/>
      <c r="G50" s="586"/>
      <c r="H50" s="586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01.01.2009-31.12.2009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2117</v>
      </c>
      <c r="D10" s="53">
        <v>2997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-645</v>
      </c>
      <c r="D11" s="53">
        <v>-711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-580</v>
      </c>
      <c r="D13" s="53">
        <v>-657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-179</v>
      </c>
      <c r="D14" s="53">
        <v>-170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-26</v>
      </c>
      <c r="D15" s="53">
        <v>-33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-194</v>
      </c>
      <c r="D19" s="53">
        <v>-67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493</v>
      </c>
      <c r="D20" s="54">
        <f>SUM(D10:D19)</f>
        <v>1359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-45</v>
      </c>
      <c r="D22" s="53">
        <v>-918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-45</v>
      </c>
      <c r="D32" s="54">
        <f>SUM(D22:D31)</f>
        <v>-918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195</v>
      </c>
      <c r="D36" s="53">
        <v>100</v>
      </c>
      <c r="E36" s="129"/>
      <c r="F36" s="129"/>
    </row>
    <row r="37" spans="1:6" ht="12">
      <c r="A37" s="331" t="s">
        <v>438</v>
      </c>
      <c r="B37" s="332" t="s">
        <v>439</v>
      </c>
      <c r="C37" s="53">
        <v>-444</v>
      </c>
      <c r="D37" s="53">
        <v>-397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-219</v>
      </c>
      <c r="D39" s="53">
        <v>-240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>
        <v>-1</v>
      </c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-469</v>
      </c>
      <c r="D42" s="54">
        <f>SUM(D34:D41)</f>
        <v>-537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-21</v>
      </c>
      <c r="D43" s="54">
        <f>D42+D32+D20</f>
        <v>-96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41</v>
      </c>
      <c r="D44" s="131">
        <v>137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20</v>
      </c>
      <c r="D45" s="54">
        <f>D44+D43</f>
        <v>41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20</v>
      </c>
      <c r="D46" s="55">
        <v>41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4"/>
      <c r="D50" s="574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4"/>
      <c r="D52" s="574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34" sqref="J3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7" t="str">
        <f>'справка №1-БАЛАНС'!E3</f>
        <v>"ВЕЛИНА" АД</v>
      </c>
      <c r="C3" s="577"/>
      <c r="D3" s="577"/>
      <c r="E3" s="577"/>
      <c r="F3" s="577"/>
      <c r="G3" s="577"/>
      <c r="H3" s="577"/>
      <c r="I3" s="577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01.01.2009-31.12.2009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710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826</v>
      </c>
      <c r="J11" s="57">
        <f>'справка №1-БАЛАНС'!H29+'справка №1-БАЛАНС'!H32</f>
        <v>-97</v>
      </c>
      <c r="K11" s="59"/>
      <c r="L11" s="343">
        <f>SUM(C11:K11)</f>
        <v>3879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710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826</v>
      </c>
      <c r="J15" s="60">
        <f t="shared" si="2"/>
        <v>-97</v>
      </c>
      <c r="K15" s="60">
        <f t="shared" si="2"/>
        <v>0</v>
      </c>
      <c r="L15" s="343">
        <f t="shared" si="1"/>
        <v>3879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40</v>
      </c>
      <c r="J16" s="344">
        <f>+'справка №1-БАЛАНС'!G32</f>
        <v>0</v>
      </c>
      <c r="K16" s="59"/>
      <c r="L16" s="343">
        <f t="shared" si="1"/>
        <v>40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710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866</v>
      </c>
      <c r="J29" s="58">
        <f t="shared" si="6"/>
        <v>-97</v>
      </c>
      <c r="K29" s="58">
        <f t="shared" si="6"/>
        <v>0</v>
      </c>
      <c r="L29" s="343">
        <f t="shared" si="1"/>
        <v>3919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710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866</v>
      </c>
      <c r="J32" s="58">
        <f t="shared" si="7"/>
        <v>-97</v>
      </c>
      <c r="K32" s="58">
        <f t="shared" si="7"/>
        <v>0</v>
      </c>
      <c r="L32" s="343">
        <f t="shared" si="1"/>
        <v>3919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6" t="s">
        <v>522</v>
      </c>
      <c r="E38" s="576"/>
      <c r="F38" s="576"/>
      <c r="G38" s="576"/>
      <c r="H38" s="576"/>
      <c r="I38" s="576"/>
      <c r="J38" s="14" t="s">
        <v>863</v>
      </c>
      <c r="K38" s="14"/>
      <c r="L38" s="576"/>
      <c r="M38" s="576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G50" sqref="G50:G53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384</v>
      </c>
      <c r="B2" s="596"/>
      <c r="C2" s="597" t="str">
        <f>'справка №1-БАЛАНС'!E3</f>
        <v>"ВЕЛИНА" АД</v>
      </c>
      <c r="D2" s="597"/>
      <c r="E2" s="597"/>
      <c r="F2" s="597"/>
      <c r="G2" s="597"/>
      <c r="H2" s="59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595" t="s">
        <v>5</v>
      </c>
      <c r="B3" s="596"/>
      <c r="C3" s="598" t="str">
        <f>'справка №1-БАЛАНС'!E5</f>
        <v>01.01.2009-31.12.2009</v>
      </c>
      <c r="D3" s="598"/>
      <c r="E3" s="598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9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9" t="s">
        <v>530</v>
      </c>
      <c r="R5" s="609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10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10"/>
      <c r="R6" s="610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648</v>
      </c>
      <c r="L10" s="64">
        <v>119</v>
      </c>
      <c r="M10" s="64"/>
      <c r="N10" s="73">
        <f aca="true" t="shared" si="4" ref="N10:N39">K10+L10-M10</f>
        <v>767</v>
      </c>
      <c r="O10" s="64"/>
      <c r="P10" s="64"/>
      <c r="Q10" s="73">
        <f t="shared" si="0"/>
        <v>767</v>
      </c>
      <c r="R10" s="73">
        <f t="shared" si="1"/>
        <v>3295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639</v>
      </c>
      <c r="E11" s="188">
        <v>44</v>
      </c>
      <c r="F11" s="188"/>
      <c r="G11" s="73">
        <f t="shared" si="2"/>
        <v>683</v>
      </c>
      <c r="H11" s="64"/>
      <c r="I11" s="64"/>
      <c r="J11" s="73">
        <f t="shared" si="3"/>
        <v>683</v>
      </c>
      <c r="K11" s="64">
        <v>235</v>
      </c>
      <c r="L11" s="64">
        <v>50</v>
      </c>
      <c r="M11" s="64"/>
      <c r="N11" s="73">
        <f t="shared" si="4"/>
        <v>285</v>
      </c>
      <c r="O11" s="64"/>
      <c r="P11" s="64"/>
      <c r="Q11" s="73">
        <f t="shared" si="0"/>
        <v>285</v>
      </c>
      <c r="R11" s="73">
        <f t="shared" si="1"/>
        <v>398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1344</v>
      </c>
      <c r="E14" s="188">
        <v>5</v>
      </c>
      <c r="F14" s="188"/>
      <c r="G14" s="73">
        <f t="shared" si="2"/>
        <v>1349</v>
      </c>
      <c r="H14" s="64"/>
      <c r="I14" s="64"/>
      <c r="J14" s="73">
        <f t="shared" si="3"/>
        <v>1349</v>
      </c>
      <c r="K14" s="64">
        <v>465</v>
      </c>
      <c r="L14" s="64">
        <v>177</v>
      </c>
      <c r="M14" s="64"/>
      <c r="N14" s="73">
        <f t="shared" si="4"/>
        <v>642</v>
      </c>
      <c r="O14" s="64"/>
      <c r="P14" s="64"/>
      <c r="Q14" s="73">
        <f t="shared" si="0"/>
        <v>642</v>
      </c>
      <c r="R14" s="73">
        <f t="shared" si="1"/>
        <v>707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6896</v>
      </c>
      <c r="E17" s="193">
        <f>SUM(E9:E16)</f>
        <v>49</v>
      </c>
      <c r="F17" s="193">
        <f>SUM(F9:F16)</f>
        <v>0</v>
      </c>
      <c r="G17" s="73">
        <f t="shared" si="2"/>
        <v>6945</v>
      </c>
      <c r="H17" s="74">
        <f>SUM(H9:H16)</f>
        <v>0</v>
      </c>
      <c r="I17" s="74">
        <f>SUM(I9:I16)</f>
        <v>0</v>
      </c>
      <c r="J17" s="73">
        <f t="shared" si="3"/>
        <v>6945</v>
      </c>
      <c r="K17" s="74">
        <f>SUM(K9:K16)</f>
        <v>1363</v>
      </c>
      <c r="L17" s="74">
        <f>SUM(L9:L16)</f>
        <v>346</v>
      </c>
      <c r="M17" s="74">
        <f>SUM(M9:M16)</f>
        <v>0</v>
      </c>
      <c r="N17" s="73">
        <f t="shared" si="4"/>
        <v>1709</v>
      </c>
      <c r="O17" s="74">
        <f>SUM(O9:O16)</f>
        <v>0</v>
      </c>
      <c r="P17" s="74">
        <f>SUM(P9:P16)</f>
        <v>0</v>
      </c>
      <c r="Q17" s="73">
        <f t="shared" si="5"/>
        <v>1709</v>
      </c>
      <c r="R17" s="73">
        <f t="shared" si="6"/>
        <v>5236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19</v>
      </c>
      <c r="E22" s="188">
        <v>3</v>
      </c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16</v>
      </c>
      <c r="L22" s="64">
        <v>2</v>
      </c>
      <c r="M22" s="64"/>
      <c r="N22" s="73">
        <f t="shared" si="4"/>
        <v>18</v>
      </c>
      <c r="O22" s="64"/>
      <c r="P22" s="64"/>
      <c r="Q22" s="73">
        <f t="shared" si="5"/>
        <v>18</v>
      </c>
      <c r="R22" s="7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19</v>
      </c>
      <c r="E25" s="189">
        <f aca="true" t="shared" si="7" ref="E25:P25">SUM(E21:E24)</f>
        <v>3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16</v>
      </c>
      <c r="L25" s="65">
        <f t="shared" si="7"/>
        <v>2</v>
      </c>
      <c r="M25" s="65">
        <f t="shared" si="7"/>
        <v>0</v>
      </c>
      <c r="N25" s="66">
        <f t="shared" si="4"/>
        <v>18</v>
      </c>
      <c r="O25" s="65">
        <f t="shared" si="7"/>
        <v>0</v>
      </c>
      <c r="P25" s="65">
        <f t="shared" si="7"/>
        <v>0</v>
      </c>
      <c r="Q25" s="66">
        <f t="shared" si="5"/>
        <v>18</v>
      </c>
      <c r="R25" s="66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10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10</v>
      </c>
      <c r="H27" s="69">
        <f t="shared" si="8"/>
        <v>0</v>
      </c>
      <c r="I27" s="69">
        <f t="shared" si="8"/>
        <v>0</v>
      </c>
      <c r="J27" s="70">
        <f t="shared" si="3"/>
        <v>10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>
        <v>10</v>
      </c>
      <c r="E28" s="188"/>
      <c r="F28" s="188"/>
      <c r="G28" s="73">
        <f t="shared" si="2"/>
        <v>10</v>
      </c>
      <c r="H28" s="64"/>
      <c r="I28" s="64"/>
      <c r="J28" s="73">
        <f t="shared" si="3"/>
        <v>10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10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10</v>
      </c>
      <c r="H38" s="74">
        <f t="shared" si="12"/>
        <v>0</v>
      </c>
      <c r="I38" s="74">
        <f t="shared" si="12"/>
        <v>0</v>
      </c>
      <c r="J38" s="73">
        <f t="shared" si="3"/>
        <v>10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6925</v>
      </c>
      <c r="E40" s="437">
        <f>E17+E18+E19+E25+E38+E39</f>
        <v>52</v>
      </c>
      <c r="F40" s="437">
        <f aca="true" t="shared" si="13" ref="F40:R40">F17+F18+F19+F25+F38+F39</f>
        <v>0</v>
      </c>
      <c r="G40" s="437">
        <f t="shared" si="13"/>
        <v>6977</v>
      </c>
      <c r="H40" s="437">
        <f t="shared" si="13"/>
        <v>0</v>
      </c>
      <c r="I40" s="437">
        <f t="shared" si="13"/>
        <v>0</v>
      </c>
      <c r="J40" s="437">
        <f t="shared" si="13"/>
        <v>6977</v>
      </c>
      <c r="K40" s="437">
        <f t="shared" si="13"/>
        <v>1379</v>
      </c>
      <c r="L40" s="437">
        <f t="shared" si="13"/>
        <v>348</v>
      </c>
      <c r="M40" s="437">
        <f t="shared" si="13"/>
        <v>0</v>
      </c>
      <c r="N40" s="437">
        <f t="shared" si="13"/>
        <v>1727</v>
      </c>
      <c r="O40" s="437">
        <f t="shared" si="13"/>
        <v>0</v>
      </c>
      <c r="P40" s="437">
        <f t="shared" si="13"/>
        <v>0</v>
      </c>
      <c r="Q40" s="437">
        <f t="shared" si="13"/>
        <v>1727</v>
      </c>
      <c r="R40" s="437">
        <f t="shared" si="13"/>
        <v>5250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607" t="s">
        <v>784</v>
      </c>
      <c r="P44" s="608"/>
      <c r="Q44" s="608"/>
      <c r="R44" s="608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9">
      <selection activeCell="D77" sqref="D77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01.01.2009-31.12.2009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1</v>
      </c>
      <c r="D24" s="118">
        <f>SUM(D25:D27)</f>
        <v>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1</v>
      </c>
      <c r="D26" s="107">
        <v>1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35</v>
      </c>
      <c r="D28" s="107">
        <v>35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22</v>
      </c>
      <c r="D33" s="104">
        <f>SUM(D34:D37)</f>
        <v>22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22</v>
      </c>
      <c r="D34" s="107">
        <v>22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4</v>
      </c>
      <c r="D38" s="104">
        <f>SUM(D39:D42)</f>
        <v>4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4</v>
      </c>
      <c r="D42" s="107">
        <v>4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63</v>
      </c>
      <c r="D43" s="103">
        <f>D24+D28+D29+D31+D30+D32+D33+D38</f>
        <v>63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63</v>
      </c>
      <c r="D44" s="102">
        <f>D43+D21+D19+D9</f>
        <v>63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1425</v>
      </c>
      <c r="D56" s="102">
        <f>D57+D59</f>
        <v>0</v>
      </c>
      <c r="E56" s="118">
        <f t="shared" si="1"/>
        <v>1425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1425</v>
      </c>
      <c r="D57" s="107"/>
      <c r="E57" s="118">
        <f t="shared" si="1"/>
        <v>1425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1425</v>
      </c>
      <c r="D66" s="102">
        <f>D52+D56+D61+D62+D63+D64</f>
        <v>0</v>
      </c>
      <c r="E66" s="118">
        <f t="shared" si="1"/>
        <v>1425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90</v>
      </c>
      <c r="D68" s="107"/>
      <c r="E68" s="118">
        <f t="shared" si="1"/>
        <v>90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214</v>
      </c>
      <c r="D71" s="104">
        <f>SUM(D72:D74)</f>
        <v>214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210</v>
      </c>
      <c r="D74" s="107">
        <v>210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160</v>
      </c>
      <c r="D75" s="102">
        <f>D76+D78</f>
        <v>160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160</v>
      </c>
      <c r="D76" s="107">
        <v>160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480</v>
      </c>
      <c r="D80" s="102">
        <f>SUM(D81:D84)</f>
        <v>480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>
        <v>480</v>
      </c>
      <c r="D83" s="107">
        <v>480</v>
      </c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142</v>
      </c>
      <c r="D85" s="103">
        <f>SUM(D86:D90)+D94</f>
        <v>142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63</v>
      </c>
      <c r="D87" s="107">
        <v>63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13</v>
      </c>
      <c r="D88" s="107">
        <v>13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37</v>
      </c>
      <c r="D89" s="107">
        <v>37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15</v>
      </c>
      <c r="D90" s="102">
        <f>SUM(D91:D93)</f>
        <v>15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11</v>
      </c>
      <c r="D92" s="107">
        <v>11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14</v>
      </c>
      <c r="D94" s="107">
        <v>14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67</v>
      </c>
      <c r="D95" s="107">
        <v>67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1063</v>
      </c>
      <c r="D96" s="103">
        <f>D85+D80+D75+D71+D95</f>
        <v>1063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2578</v>
      </c>
      <c r="D97" s="103">
        <f>D96+D68+D66</f>
        <v>1063</v>
      </c>
      <c r="E97" s="103">
        <f>E96+E68+E66</f>
        <v>1515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01.01.2009-31.12.2009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 t="s">
        <v>871</v>
      </c>
      <c r="B12" s="36"/>
      <c r="C12" s="440">
        <v>5</v>
      </c>
      <c r="D12" s="440">
        <v>100</v>
      </c>
      <c r="E12" s="440"/>
      <c r="F12" s="442">
        <f>C12-E12</f>
        <v>5</v>
      </c>
    </row>
    <row r="13" spans="1:6" ht="12.75">
      <c r="A13" s="35" t="s">
        <v>872</v>
      </c>
      <c r="B13" s="36"/>
      <c r="C13" s="440">
        <v>5</v>
      </c>
      <c r="D13" s="440">
        <v>100</v>
      </c>
      <c r="E13" s="440"/>
      <c r="F13" s="442">
        <f aca="true" t="shared" si="0" ref="F13:F26">C13-E13</f>
        <v>5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10</v>
      </c>
      <c r="D27" s="428"/>
      <c r="E27" s="428">
        <f>SUM(E12:E26)</f>
        <v>0</v>
      </c>
      <c r="F27" s="441">
        <f>SUM(F12:F26)</f>
        <v>10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10</v>
      </c>
      <c r="D79" s="428"/>
      <c r="E79" s="428">
        <f>E78+E61+E44+E27</f>
        <v>0</v>
      </c>
      <c r="F79" s="441">
        <f>F78+F61+F44+F27</f>
        <v>10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9" sqref="E39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01.01.2009-31.12.2009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2010-01-25T11:21:44Z</cp:lastPrinted>
  <dcterms:created xsi:type="dcterms:W3CDTF">2000-06-29T12:02:40Z</dcterms:created>
  <dcterms:modified xsi:type="dcterms:W3CDTF">2010-01-25T11:22:33Z</dcterms:modified>
  <cp:category/>
  <cp:version/>
  <cp:contentType/>
  <cp:contentStatus/>
</cp:coreProperties>
</file>