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6" windowHeight="7788" tabRatio="8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<sst xmlns="http://schemas.openxmlformats.org/spreadsheetml/2006/main" count="1073" uniqueCount="880">
  <si>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</si>
  <si>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</si>
  <si>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</si>
  <si>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</si>
  <si>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</si>
  <si>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</si>
  <si>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</si>
  <si>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</si>
  <si>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</si>
  <si>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</si>
  <si>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</si>
  <si>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</si>
  <si>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</si>
  <si>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</si>
  <si>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</si>
  <si>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</si>
  <si>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</si>
  <si>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</si>
  <si>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</si>
  <si>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</si>
  <si>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</si>
  <si>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</si>
  <si>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</si>
  <si>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</si>
  <si>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</si>
  <si>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</si>
  <si>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</si>
  <si>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</si>
  <si>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</si>
  <si>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</si>
  <si>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</si>
  <si>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</si>
  <si>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</si>
  <si>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</si>
  <si>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</si>
  <si>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</si>
  <si>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</si>
  <si>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</si>
  <si>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</si>
  <si>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</si>
  <si>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</si>
  <si>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</si>
  <si>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</si>
  <si>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</si>
  <si>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</si>
  <si>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</si>
  <si>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</si>
  <si>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</si>
  <si>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</si>
  <si>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</si>
  <si>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</si>
  <si>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</si>
  <si>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</si>
  <si>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</si>
  <si>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</si>
  <si>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</si>
  <si>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</si>
  <si>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</si>
  <si>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</si>
  <si>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</si>
  <si>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</si>
  <si>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</si>
  <si>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</si>
  <si>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</si>
  <si>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</si>
  <si>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</si>
  <si>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</si>
  <si>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</si>
  <si>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</si>
  <si>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</si>
  <si>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</si>
  <si>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</si>
  <si>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</si>
  <si>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</si>
  <si>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</si>
  <si>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</si>
  <si>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</si>
  <si>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</si>
  <si>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</si>
  <si>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</si>
  <si>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</si>
  <si>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</si>
  <si>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</si>
  <si>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</si>
  <si>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</si>
  <si>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</si>
  <si>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</si>
  <si>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</si>
  <si>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</si>
  <si>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</si>
  <si>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</si>
  <si>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</si>
  <si>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</si>
  <si>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</si>
  <si>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</si>
  <si>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</si>
  <si>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</si>
  <si>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</si>
  <si>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</si>
  <si>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</si>
  <si>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</si>
  <si>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</si>
  <si>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</si>
  <si>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</si>
  <si>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</si>
  <si>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</si>
  <si>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</si>
  <si>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</si>
  <si>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</si>
  <si>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</si>
  <si>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</si>
  <si>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</si>
  <si>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</si>
  <si>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</si>
  <si>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</si>
  <si>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</si>
  <si>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</si>
  <si>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</si>
  <si>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</si>
  <si>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</si>
  <si>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</si>
  <si>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</si>
  <si>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</si>
  <si>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</si>
  <si>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</si>
  <si>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</si>
  <si>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</si>
  <si>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</si>
  <si>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</si>
  <si>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</si>
  <si>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</si>
  <si>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</si>
  <si>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</si>
  <si>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</si>
  <si>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</si>
  <si>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</si>
  <si>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</si>
  <si>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</si>
  <si>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</si>
  <si>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</si>
  <si>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</si>
  <si>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</si>
  <si>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</si>
  <si>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</si>
  <si>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</si>
  <si>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</si>
  <si>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</si>
  <si>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</si>
  <si>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</si>
  <si>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</si>
  <si>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</si>
  <si>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</si>
  <si>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</si>
  <si>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</si>
  <si>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</si>
  <si>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</si>
  <si>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</si>
  <si>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</si>
  <si>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</si>
  <si>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</si>
  <si>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</si>
  <si>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</si>
  <si>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</si>
  <si>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</si>
  <si>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</si>
  <si>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</si>
  <si>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</si>
  <si>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</si>
  <si>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</si>
  <si>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</si>
  <si>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</si>
  <si>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</si>
  <si>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</si>
  <si>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</si>
  <si>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</si>
  <si>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</si>
  <si>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</si>
  <si>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</si>
  <si>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</si>
  <si>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</si>
  <si>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</si>
  <si>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</si>
  <si>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</si>
  <si>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</si>
  <si>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</si>
  <si>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</si>
  <si>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</si>
  <si>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</si>
  <si>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</si>
  <si>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</si>
  <si>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</si>
  <si>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</si>
  <si>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</si>
  <si>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</si>
  <si>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</si>
  <si>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</si>
  <si>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</si>
  <si>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</si>
  <si>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</si>
  <si>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</si>
  <si>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</si>
  <si>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</si>
  <si>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</si>
  <si>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</si>
  <si>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</si>
  <si>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</si>
  <si>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</si>
  <si>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</si>
  <si>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</si>
  <si>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</si>
  <si>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</si>
  <si>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</si>
  <si>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</si>
  <si>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</si>
  <si>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</si>
  <si>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</si>
  <si>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</si>
  <si>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</si>
  <si>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</si>
  <si>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</si>
  <si>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</si>
  <si>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</si>
  <si>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</si>
  <si>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</si>
  <si>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</si>
  <si>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</si>
  <si>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</si>
  <si>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</si>
  <si>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</si>
  <si>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</si>
  <si>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</si>
  <si>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</si>
  <si>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</si>
  <si>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</si>
  <si>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</si>
  <si>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</si>
  <si>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</si>
  <si>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</si>
  <si>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</si>
  <si>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</si>
  <si>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</si>
  <si>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</si>
  <si>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</si>
  <si>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</si>
  <si>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</si>
  <si>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</si>
  <si>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</si>
  <si>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</si>
  <si>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</si>
  <si>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</si>
  <si>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</si>
  <si>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</si>
  <si>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</si>
  <si>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</si>
  <si>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</si>
  <si>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</si>
  <si>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</si>
  <si>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</si>
  <si>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</si>
  <si>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</si>
  <si>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</si>
  <si>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</si>
  <si>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</si>
  <si>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</si>
  <si>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</si>
  <si>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</si>
  <si>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</si>
  <si>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</si>
  <si>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</si>
  <si>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</si>
  <si>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</si>
  <si>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</si>
  <si>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</si>
  <si>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</si>
  <si>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</si>
  <si>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</si>
  <si>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</si>
  <si>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</si>
  <si>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</si>
  <si>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</si>
  <si>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</si>
  <si>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</si>
  <si>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</si>
  <si>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</si>
  <si>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</si>
  <si>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</si>
  <si>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</si>
  <si>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</si>
  <si>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</si>
  <si>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</si>
  <si>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</si>
  <si>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</si>
  <si>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</si>
  <si>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</si>
  <si>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</si>
  <si>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</si>
  <si>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</si>
  <si>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</si>
  <si>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</si>
  <si>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</si>
  <si>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</si>
  <si>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</si>
  <si>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</si>
  <si>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</si>
  <si>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</si>
  <si>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</si>
  <si>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</si>
  <si>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</si>
  <si>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</si>
  <si>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</si>
  <si>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</si>
  <si>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</si>
  <si>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</si>
  <si>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</si>
  <si>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</si>
  <si>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</si>
  <si>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</si>
  <si>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</si>
  <si>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</si>
  <si>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</si>
  <si>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</si>
  <si>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</si>
  <si>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</si>
  <si>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</si>
  <si>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</si>
  <si>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</si>
  <si>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</si>
  <si>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</si>
  <si>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</si>
  <si>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</si>
  <si>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</si>
  <si>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</si>
  <si>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</si>
  <si>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</si>
  <si>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</si>
  <si>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</si>
  <si>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</si>
  <si>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</si>
  <si>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</si>
  <si>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</si>
  <si>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</si>
  <si>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</si>
  <si>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</si>
  <si>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</si>
  <si>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</si>
  <si>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</si>
  <si>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</si>
  <si>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</si>
  <si>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</si>
  <si>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</si>
  <si>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</si>
  <si>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</si>
  <si>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</si>
  <si>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</si>
  <si>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</si>
  <si>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</si>
  <si>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</si>
  <si>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</si>
  <si>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</si>
  <si>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</si>
  <si>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</si>
  <si>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</si>
  <si>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</si>
  <si>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</si>
  <si>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</si>
  <si>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</si>
  <si>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</si>
  <si>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</si>
  <si>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</si>
  <si>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</si>
  <si>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</si>
  <si>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</si>
  <si>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</si>
  <si>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</si>
  <si>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</si>
  <si>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</si>
  <si>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</si>
  <si>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</si>
  <si>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</si>
  <si>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</si>
  <si>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</si>
  <si>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</si>
  <si>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</si>
  <si>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</si>
  <si>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</si>
  <si>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</si>
  <si>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</si>
  <si>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</si>
  <si>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</si>
  <si>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</si>
  <si>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</si>
  <si>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</si>
  <si>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</si>
  <si>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</si>
  <si>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</si>
  <si>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</si>
  <si>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</si>
  <si>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</si>
  <si>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</si>
  <si>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</si>
  <si>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</si>
  <si>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</si>
  <si>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</si>
  <si>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</si>
  <si>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</si>
  <si>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</si>
  <si>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</si>
  <si>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</si>
  <si>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</si>
  <si>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</si>
  <si>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</si>
  <si>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</si>
  <si>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</si>
  <si>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</si>
  <si>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</si>
  <si>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</si>
  <si>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</si>
  <si>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</si>
  <si>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</si>
  <si>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</si>
  <si>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</si>
  <si>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</si>
  <si>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</si>
  <si>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</si>
  <si>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</si>
  <si>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</si>
  <si>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</si>
  <si>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</si>
  <si>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</si>
  <si>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</si>
  <si>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</si>
  <si>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</si>
  <si>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</si>
  <si>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</si>
  <si>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</si>
  <si>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</si>
  <si>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</si>
  <si>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</si>
  <si>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</si>
  <si>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</si>
  <si>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</si>
  <si>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</si>
  <si>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</si>
  <si>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</si>
  <si>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</si>
  <si>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</si>
  <si>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</si>
  <si>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</si>
  <si>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</si>
  <si>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</si>
  <si>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</si>
  <si>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</si>
  <si>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</si>
  <si>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</si>
  <si>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</si>
  <si>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</si>
  <si>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</si>
  <si>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</si>
  <si>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</si>
  <si>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</si>
  <si>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</si>
  <si>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</si>
  <si>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</si>
  <si>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</si>
  <si>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</si>
  <si>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</si>
  <si>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</si>
  <si>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</si>
  <si>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</si>
  <si>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</si>
  <si>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</si>
  <si>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</si>
  <si>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</si>
  <si>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</si>
  <si>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</si>
  <si>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</si>
  <si>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</si>
  <si>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</si>
  <si>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</si>
  <si>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</si>
  <si>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</si>
  <si>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</si>
  <si>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</si>
  <si>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</si>
  <si>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</si>
  <si>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</si>
  <si>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</si>
  <si>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</si>
  <si>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</si>
  <si>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</si>
  <si>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</si>
  <si>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</si>
  <si>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</si>
  <si>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</si>
  <si>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</si>
  <si>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</si>
  <si>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</si>
  <si>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</si>
  <si>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</si>
  <si>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</si>
  <si>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</si>
  <si>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</si>
  <si>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</si>
  <si>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</si>
  <si>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</si>
  <si>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</si>
  <si>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</si>
  <si>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</si>
  <si>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</si>
  <si>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</si>
  <si>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</si>
  <si>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</si>
  <si>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</si>
  <si>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</si>
  <si>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</si>
  <si>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</si>
  <si>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</si>
  <si>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</si>
  <si>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</si>
  <si>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</si>
  <si>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</si>
  <si>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</si>
  <si>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</si>
  <si>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</si>
  <si>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</si>
  <si>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</si>
  <si>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</si>
  <si>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</si>
  <si>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</si>
  <si>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</si>
  <si>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</si>
  <si>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</si>
  <si>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</si>
  <si>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</si>
  <si>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</si>
  <si>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</si>
  <si>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</si>
  <si>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</si>
  <si>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</si>
  <si>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</si>
  <si>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</si>
  <si>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</si>
  <si>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</si>
  <si>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</si>
  <si>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</si>
  <si>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</si>
  <si>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</si>
  <si>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</si>
  <si>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</si>
  <si>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</si>
  <si>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</si>
  <si>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</si>
  <si>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</si>
  <si>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</si>
  <si>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</si>
  <si>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</si>
  <si>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</si>
  <si>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</si>
  <si>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</si>
  <si>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</si>
  <si>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</si>
  <si>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</si>
  <si>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</si>
  <si>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</si>
  <si>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</si>
  <si>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</si>
  <si>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</si>
  <si>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</si>
  <si>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</si>
  <si>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</si>
  <si>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</si>
  <si>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</si>
  <si>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</si>
  <si>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</si>
  <si>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</si>
  <si>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</si>
  <si>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</si>
  <si>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</si>
  <si>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</si>
  <si>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</si>
  <si>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</si>
  <si>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</si>
  <si>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</si>
  <si>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</si>
  <si>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</si>
  <si>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</si>
  <si>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</si>
  <si>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</si>
  <si>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</si>
  <si>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</si>
  <si>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</si>
  <si>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</si>
  <si>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</si>
  <si>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</si>
  <si>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</si>
  <si>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</si>
  <si>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</si>
  <si>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</si>
  <si>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</si>
  <si>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</si>
  <si>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</si>
  <si>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</si>
  <si>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</si>
  <si>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</si>
  <si>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</si>
  <si>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</si>
  <si>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</si>
  <si>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</si>
  <si>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</si>
  <si>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</si>
  <si>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</si>
  <si>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</si>
  <si>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</si>
  <si>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</si>
  <si>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</si>
  <si>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</si>
  <si>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</si>
  <si>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</si>
  <si>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</si>
  <si>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</si>
  <si>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</si>
  <si>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</si>
  <si>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</si>
  <si>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</si>
  <si>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</si>
  <si>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</si>
  <si>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</si>
  <si>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</si>
  <si>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</si>
  <si>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</si>
  <si>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</si>
  <si>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</si>
  <si>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</si>
  <si>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</si>
  <si>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</si>
  <si>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</si>
  <si>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</si>
  <si>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</si>
  <si>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</si>
  <si>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</si>
  <si>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</si>
  <si>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</si>
  <si>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</si>
  <si>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</si>
  <si>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</si>
  <si>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</si>
  <si>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</si>
  <si>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</si>
  <si>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</si>
  <si>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</si>
  <si>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</si>
  <si>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</si>
  <si>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</si>
  <si>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</si>
  <si>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</si>
  <si>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</si>
  <si>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</si>
  <si>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</si>
  <si>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</si>
  <si>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</si>
  <si>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</si>
  <si>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</si>
  <si>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</si>
  <si>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</si>
  <si>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</si>
  <si>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</si>
  <si>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</si>
  <si>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</si>
  <si>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</si>
  <si>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</si>
  <si>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</si>
  <si>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</si>
  <si>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</si>
  <si>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</si>
  <si>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</si>
  <si>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</si>
  <si>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</si>
  <si>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</si>
  <si>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</si>
  <si>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</si>
  <si>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</si>
  <si>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</si>
  <si>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</si>
  <si>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</si>
  <si>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</si>
  <si>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</si>
  <si>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</si>
  <si>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</si>
  <si>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</si>
  <si>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</si>
  <si>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</si>
  <si>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</si>
  <si>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</si>
  <si>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</si>
  <si>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</si>
  <si>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</si>
  <si>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</si>
  <si>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</si>
  <si>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</si>
  <si>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</si>
  <si>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</si>
  <si>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</si>
  <si>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</si>
  <si>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</si>
  <si>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</si>
  <si>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</si>
  <si>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</si>
  <si>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</si>
  <si>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</si>
  <si>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</si>
  <si>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</si>
  <si>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</si>
  <si>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</si>
  <si>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</si>
  <si>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</si>
  <si>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</si>
  <si>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</si>
  <si>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</si>
  <si>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</si>
  <si>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</si>
  <si>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</si>
  <si>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</si>
  <si>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</si>
  <si>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</si>
  <si>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</si>
  <si>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</si>
  <si>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</si>
  <si>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</si>
  <si>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</si>
  <si>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</si>
  <si>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</si>
  <si>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</si>
  <si>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</si>
  <si>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</si>
  <si>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</si>
  <si>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</si>
  <si>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</si>
  <si>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</si>
  <si>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</si>
  <si>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</si>
  <si>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</si>
  <si>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</si>
  <si>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</si>
  <si>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</si>
  <si>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</si>
  <si>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</si>
  <si>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</si>
  <si>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</si>
  <si>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</si>
  <si>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</si>
  <si>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</si>
  <si>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</si>
  <si>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</si>
  <si>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</si>
  <si>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</si>
  <si>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</si>
  <si>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</si>
  <si>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</si>
  <si>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</si>
  <si>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</si>
  <si>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</si>
  <si>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</si>
  <si>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</si>
  <si>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</si>
  <si>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</si>
  <si>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</si>
  <si>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</si>
  <si>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</si>
  <si>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</si>
  <si>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</si>
  <si>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</si>
  <si>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</si>
  <si>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</si>
  <si>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</si>
  <si>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</si>
  <si>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</si>
  <si>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</si>
  <si>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</si>
  <si>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</si>
  <si>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</si>
  <si>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</si>
  <si>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</si>
  <si>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</si>
  <si>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</si>
  <si>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</si>
  <si>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</si>
  <si>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</si>
  <si>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</si>
  <si>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</si>
  <si>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</si>
  <si>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</si>
  <si>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</si>
  <si>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</si>
  <si>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</si>
  <si>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</si>
  <si>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</si>
  <si>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</si>
  <si>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</si>
  <si>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</si>
  <si>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</si>
  <si>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</si>
  <si>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</si>
  <si>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</si>
  <si>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</si>
  <si>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</si>
  <si>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</si>
  <si>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</si>
  <si>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</si>
  <si>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</si>
  <si>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</si>
  <si>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</si>
  <si>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</si>
  <si>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</si>
  <si>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</si>
  <si>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</si>
  <si>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</si>
  <si>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</si>
  <si>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</si>
  <si>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</si>
  <si>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</si>
  <si>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</si>
  <si>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</si>
  <si>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</si>
  <si>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</si>
  <si>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</si>
  <si>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</si>
  <si>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</si>
  <si>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</si>
  <si>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</si>
  <si>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</si>
  <si>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</si>
  <si>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</si>
  <si>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</si>
  <si>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</si>
  <si>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</si>
  <si>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</si>
  <si>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</si>
  <si>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</si>
  <si>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</si>
  <si>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</si>
  <si>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</si>
  <si>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</si>
  <si>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</si>
  <si>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</si>
  <si>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</si>
  <si>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</si>
  <si>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</si>
  <si>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</si>
  <si>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</si>
  <si>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</si>
  <si>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</si>
  <si>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</si>
  <si>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</si>
  <si>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</si>
  <si>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</si>
  <si>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</si>
  <si>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</si>
  <si>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</si>
  <si>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</si>
  <si>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</si>
  <si>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</si>
  <si>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</si>
  <si>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</si>
  <si>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</si>
  <si>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</si>
  <si>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</si>
  <si>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</si>
  <si>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</si>
  <si>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</si>
  <si>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</si>
  <si>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</si>
  <si>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</si>
  <si>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</si>
  <si>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</si>
  <si>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</si>
  <si>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</si>
  <si>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01.01.-31.12.2012</t>
  </si>
  <si>
    <t>Дата на съставяне: 11.03.2013</t>
  </si>
  <si>
    <t>11,03,2013</t>
  </si>
  <si>
    <t>Дата  на съставяне:         11.03.2013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</si>
</sst>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85">
      <selection activeCell="E103" sqref="E103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5" t="s">
        <v>1</v>
      </c>
      <c r="B3" s="576"/>
      <c r="C3" s="576"/>
      <c r="D3" s="576"/>
      <c r="E3" s="459" t="s">
        <v>870</v>
      </c>
      <c r="F3" s="217" t="s">
        <v>2</v>
      </c>
      <c r="G3" s="172"/>
      <c r="H3" s="458">
        <v>131281685</v>
      </c>
    </row>
    <row r="4" spans="1:8" ht="13.5">
      <c r="A4" s="575" t="s">
        <v>3</v>
      </c>
      <c r="B4" s="581"/>
      <c r="C4" s="581"/>
      <c r="D4" s="581"/>
      <c r="E4" s="501" t="s">
        <v>863</v>
      </c>
      <c r="F4" s="577" t="s">
        <v>4</v>
      </c>
      <c r="G4" s="578"/>
      <c r="H4" s="458">
        <v>1173</v>
      </c>
    </row>
    <row r="5" spans="1:8" ht="13.5">
      <c r="A5" s="575" t="s">
        <v>5</v>
      </c>
      <c r="B5" s="576"/>
      <c r="C5" s="576"/>
      <c r="D5" s="576"/>
      <c r="E5" s="502" t="s">
        <v>876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3.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17617</v>
      </c>
      <c r="D17" s="151">
        <v>16755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17617</v>
      </c>
      <c r="D19" s="155">
        <f>SUM(D11:D18)</f>
        <v>16755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>
        <v>59508</v>
      </c>
      <c r="D20" s="151">
        <v>59553</v>
      </c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-8457</v>
      </c>
      <c r="H27" s="154">
        <f>SUM(H28:H30)</f>
        <v>-1052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-8457</v>
      </c>
      <c r="H29" s="316">
        <v>-1052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-2283</v>
      </c>
      <c r="H32" s="316">
        <v>-7405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-10740</v>
      </c>
      <c r="H33" s="154">
        <f>H27+H31+H32</f>
        <v>-8457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18047</v>
      </c>
      <c r="H36" s="154">
        <f>H25+H17+H33</f>
        <v>20330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77125</v>
      </c>
      <c r="D55" s="155">
        <f>D19+D20+D21+D27+D32+D45+D51+D53+D54</f>
        <v>76308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51055</v>
      </c>
      <c r="H59" s="152">
        <v>48430</v>
      </c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8805</v>
      </c>
      <c r="H61" s="154">
        <f>SUM(H62:H68)</f>
        <v>8460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</v>
      </c>
      <c r="H62" s="152">
        <v>1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6426</v>
      </c>
      <c r="H64" s="152">
        <v>6339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1184</v>
      </c>
      <c r="H65" s="152">
        <v>1439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6</v>
      </c>
    </row>
    <row r="67" spans="1:8" ht="13.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3.5">
      <c r="A68" s="235" t="s">
        <v>211</v>
      </c>
      <c r="B68" s="241" t="s">
        <v>212</v>
      </c>
      <c r="C68" s="151">
        <v>101</v>
      </c>
      <c r="D68" s="151">
        <v>779</v>
      </c>
      <c r="E68" s="237" t="s">
        <v>213</v>
      </c>
      <c r="F68" s="242" t="s">
        <v>214</v>
      </c>
      <c r="G68" s="152">
        <v>1172</v>
      </c>
      <c r="H68" s="152">
        <v>674</v>
      </c>
    </row>
    <row r="69" spans="1:8" ht="13.5">
      <c r="A69" s="235" t="s">
        <v>215</v>
      </c>
      <c r="B69" s="241" t="s">
        <v>216</v>
      </c>
      <c r="C69" s="151">
        <v>49</v>
      </c>
      <c r="D69" s="151">
        <v>101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59900</v>
      </c>
      <c r="H71" s="161">
        <f>H59+H60+H61+H69+H70</f>
        <v>56930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44</v>
      </c>
      <c r="D72" s="151">
        <v>19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160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354</v>
      </c>
      <c r="D75" s="155">
        <f>SUM(D67:D74)</f>
        <v>900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59900</v>
      </c>
      <c r="H79" s="162">
        <f>H71+H74+H75+H76</f>
        <v>56930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229</v>
      </c>
      <c r="D87" s="151">
        <v>0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231</v>
      </c>
      <c r="D88" s="151">
        <v>45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460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>
        <v>8</v>
      </c>
      <c r="D92" s="151">
        <v>7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822</v>
      </c>
      <c r="D93" s="155">
        <f>D64+D75+D84+D91+D92</f>
        <v>952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7" t="s">
        <v>268</v>
      </c>
      <c r="B94" s="288" t="s">
        <v>269</v>
      </c>
      <c r="C94" s="164">
        <f>C93+C55</f>
        <v>77947</v>
      </c>
      <c r="D94" s="164">
        <f>D93+D55</f>
        <v>77260</v>
      </c>
      <c r="E94" s="448" t="s">
        <v>270</v>
      </c>
      <c r="F94" s="289" t="s">
        <v>271</v>
      </c>
      <c r="G94" s="165">
        <f>G36+G39+G55+G79</f>
        <v>77947</v>
      </c>
      <c r="H94" s="165">
        <f>H36+H39+H55+H79</f>
        <v>77260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574"/>
      <c r="H97" s="172"/>
      <c r="M97" s="157"/>
    </row>
    <row r="98" spans="1:13" ht="13.5">
      <c r="A98" s="630" t="s">
        <v>877</v>
      </c>
      <c r="B98" s="572"/>
      <c r="C98" s="579" t="s">
        <v>871</v>
      </c>
      <c r="D98" s="579"/>
      <c r="E98" s="579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79" t="s">
        <v>864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37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3.5">
      <c r="A2" s="464" t="s">
        <v>1</v>
      </c>
      <c r="B2" s="583" t="str">
        <f>'справка №1-БАЛАНС'!E3</f>
        <v>Фонд Имоти АДСИЦ</v>
      </c>
      <c r="C2" s="583"/>
      <c r="D2" s="583"/>
      <c r="E2" s="583"/>
      <c r="F2" s="585" t="s">
        <v>2</v>
      </c>
      <c r="G2" s="585"/>
      <c r="H2" s="523">
        <f>'справка №1-БАЛАНС'!H3</f>
        <v>131281685</v>
      </c>
    </row>
    <row r="3" spans="1:8" ht="13.5">
      <c r="A3" s="464" t="s">
        <v>274</v>
      </c>
      <c r="B3" s="583" t="str">
        <f>'справка №1-БАЛАНС'!E4</f>
        <v>неконсолидиран</v>
      </c>
      <c r="C3" s="583"/>
      <c r="D3" s="583"/>
      <c r="E3" s="583"/>
      <c r="F3" s="543" t="s">
        <v>4</v>
      </c>
      <c r="G3" s="524"/>
      <c r="H3" s="524">
        <f>'справка №1-БАЛАНС'!H4</f>
        <v>1173</v>
      </c>
    </row>
    <row r="4" spans="1:8" ht="17.25" customHeight="1">
      <c r="A4" s="464" t="s">
        <v>5</v>
      </c>
      <c r="B4" s="584" t="str">
        <f>'справка №1-БАЛАНС'!E5</f>
        <v>01.01.-31.12.2012</v>
      </c>
      <c r="C4" s="584"/>
      <c r="D4" s="584"/>
      <c r="E4" s="314"/>
      <c r="F4" s="463"/>
      <c r="G4" s="541"/>
      <c r="H4" s="544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5"/>
      <c r="H7" s="545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5"/>
      <c r="H8" s="545"/>
    </row>
    <row r="9" spans="1:8" ht="12">
      <c r="A9" s="298" t="s">
        <v>282</v>
      </c>
      <c r="B9" s="299" t="s">
        <v>283</v>
      </c>
      <c r="C9" s="46">
        <v>40</v>
      </c>
      <c r="D9" s="46">
        <v>72</v>
      </c>
      <c r="E9" s="298" t="s">
        <v>284</v>
      </c>
      <c r="F9" s="546" t="s">
        <v>285</v>
      </c>
      <c r="G9" s="547"/>
      <c r="H9" s="547"/>
    </row>
    <row r="10" spans="1:8" ht="12">
      <c r="A10" s="298" t="s">
        <v>286</v>
      </c>
      <c r="B10" s="299" t="s">
        <v>287</v>
      </c>
      <c r="C10" s="46">
        <v>443</v>
      </c>
      <c r="D10" s="46">
        <v>501</v>
      </c>
      <c r="E10" s="298" t="s">
        <v>288</v>
      </c>
      <c r="F10" s="546" t="s">
        <v>289</v>
      </c>
      <c r="G10" s="547"/>
      <c r="H10" s="547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6" t="s">
        <v>293</v>
      </c>
      <c r="G11" s="547"/>
      <c r="H11" s="547"/>
    </row>
    <row r="12" spans="1:8" ht="12">
      <c r="A12" s="298" t="s">
        <v>294</v>
      </c>
      <c r="B12" s="299" t="s">
        <v>295</v>
      </c>
      <c r="C12" s="46">
        <v>37</v>
      </c>
      <c r="D12" s="46">
        <v>40</v>
      </c>
      <c r="E12" s="300" t="s">
        <v>78</v>
      </c>
      <c r="F12" s="546" t="s">
        <v>296</v>
      </c>
      <c r="G12" s="547">
        <v>7</v>
      </c>
      <c r="H12" s="547">
        <v>1</v>
      </c>
    </row>
    <row r="13" spans="1:18" ht="12">
      <c r="A13" s="298" t="s">
        <v>297</v>
      </c>
      <c r="B13" s="299" t="s">
        <v>298</v>
      </c>
      <c r="C13" s="46">
        <v>7</v>
      </c>
      <c r="D13" s="46">
        <v>9</v>
      </c>
      <c r="E13" s="301" t="s">
        <v>51</v>
      </c>
      <c r="F13" s="548" t="s">
        <v>299</v>
      </c>
      <c r="G13" s="545">
        <f>SUM(G9:G12)</f>
        <v>7</v>
      </c>
      <c r="H13" s="545">
        <f>SUM(H9:H12)</f>
        <v>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300</v>
      </c>
      <c r="B14" s="299" t="s">
        <v>301</v>
      </c>
      <c r="C14" s="46"/>
      <c r="D14" s="46"/>
      <c r="E14" s="300"/>
      <c r="F14" s="549"/>
      <c r="G14" s="550"/>
      <c r="H14" s="550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1" t="s">
        <v>305</v>
      </c>
      <c r="G15" s="547"/>
      <c r="H15" s="547"/>
    </row>
    <row r="16" spans="1:8" ht="12">
      <c r="A16" s="298" t="s">
        <v>306</v>
      </c>
      <c r="B16" s="299" t="s">
        <v>307</v>
      </c>
      <c r="C16" s="47">
        <v>71</v>
      </c>
      <c r="D16" s="47">
        <v>5623</v>
      </c>
      <c r="E16" s="298" t="s">
        <v>308</v>
      </c>
      <c r="F16" s="549" t="s">
        <v>309</v>
      </c>
      <c r="G16" s="552"/>
      <c r="H16" s="552"/>
    </row>
    <row r="17" spans="1:8" ht="12">
      <c r="A17" s="302" t="s">
        <v>310</v>
      </c>
      <c r="B17" s="299" t="s">
        <v>311</v>
      </c>
      <c r="C17" s="48">
        <v>45</v>
      </c>
      <c r="D17" s="48">
        <v>0</v>
      </c>
      <c r="E17" s="296"/>
      <c r="F17" s="304"/>
      <c r="G17" s="550"/>
      <c r="H17" s="550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0"/>
      <c r="H18" s="550"/>
    </row>
    <row r="19" spans="1:15" ht="12">
      <c r="A19" s="301" t="s">
        <v>51</v>
      </c>
      <c r="B19" s="303" t="s">
        <v>315</v>
      </c>
      <c r="C19" s="49">
        <f>SUM(C9:C15)+C16</f>
        <v>598</v>
      </c>
      <c r="D19" s="49">
        <f>SUM(D9:D15)+D16</f>
        <v>6245</v>
      </c>
      <c r="E19" s="304" t="s">
        <v>316</v>
      </c>
      <c r="F19" s="549" t="s">
        <v>317</v>
      </c>
      <c r="G19" s="547"/>
      <c r="H19" s="547">
        <v>0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318</v>
      </c>
      <c r="F20" s="549" t="s">
        <v>319</v>
      </c>
      <c r="G20" s="547"/>
      <c r="H20" s="547"/>
    </row>
    <row r="21" spans="1:8" ht="24">
      <c r="A21" s="296" t="s">
        <v>320</v>
      </c>
      <c r="B21" s="305"/>
      <c r="C21" s="315"/>
      <c r="D21" s="315"/>
      <c r="E21" s="298" t="s">
        <v>321</v>
      </c>
      <c r="F21" s="549" t="s">
        <v>322</v>
      </c>
      <c r="G21" s="547"/>
      <c r="H21" s="547"/>
    </row>
    <row r="22" spans="1:8" ht="24">
      <c r="A22" s="304" t="s">
        <v>323</v>
      </c>
      <c r="B22" s="305" t="s">
        <v>324</v>
      </c>
      <c r="C22" s="46">
        <v>1690</v>
      </c>
      <c r="D22" s="46">
        <v>1072</v>
      </c>
      <c r="E22" s="304" t="s">
        <v>325</v>
      </c>
      <c r="F22" s="549" t="s">
        <v>326</v>
      </c>
      <c r="G22" s="547"/>
      <c r="H22" s="547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9" t="s">
        <v>330</v>
      </c>
      <c r="G23" s="547"/>
      <c r="H23" s="547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1" t="s">
        <v>333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334</v>
      </c>
      <c r="C25" s="46">
        <v>2</v>
      </c>
      <c r="D25" s="46">
        <v>89</v>
      </c>
      <c r="E25" s="302"/>
      <c r="F25" s="304"/>
      <c r="G25" s="550"/>
      <c r="H25" s="550"/>
    </row>
    <row r="26" spans="1:14" ht="12">
      <c r="A26" s="301" t="s">
        <v>76</v>
      </c>
      <c r="B26" s="306" t="s">
        <v>335</v>
      </c>
      <c r="C26" s="49">
        <f>SUM(C22:C25)</f>
        <v>1692</v>
      </c>
      <c r="D26" s="49">
        <f>SUM(D22:D25)</f>
        <v>1161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336</v>
      </c>
      <c r="B28" s="293" t="s">
        <v>337</v>
      </c>
      <c r="C28" s="50">
        <f>C26+C19</f>
        <v>2290</v>
      </c>
      <c r="D28" s="50">
        <f>D26+D19</f>
        <v>7406</v>
      </c>
      <c r="E28" s="127" t="s">
        <v>338</v>
      </c>
      <c r="F28" s="551" t="s">
        <v>339</v>
      </c>
      <c r="G28" s="545">
        <f>G13+G15+G24</f>
        <v>7</v>
      </c>
      <c r="H28" s="545">
        <f>H13+H15+H24</f>
        <v>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1" t="s">
        <v>343</v>
      </c>
      <c r="G30" s="53">
        <f>IF((C28-G28)&gt;0,C28-G28,0)</f>
        <v>2283</v>
      </c>
      <c r="H30" s="53">
        <f>IF((D28-H28)&gt;0,D28-H28,0)</f>
        <v>7405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852</v>
      </c>
      <c r="B31" s="306" t="s">
        <v>344</v>
      </c>
      <c r="C31" s="46"/>
      <c r="D31" s="46"/>
      <c r="E31" s="296" t="s">
        <v>855</v>
      </c>
      <c r="F31" s="549" t="s">
        <v>345</v>
      </c>
      <c r="G31" s="547"/>
      <c r="H31" s="547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9" t="s">
        <v>349</v>
      </c>
      <c r="G32" s="547"/>
      <c r="H32" s="547"/>
    </row>
    <row r="33" spans="1:18" ht="12">
      <c r="A33" s="128" t="s">
        <v>350</v>
      </c>
      <c r="B33" s="306" t="s">
        <v>351</v>
      </c>
      <c r="C33" s="49">
        <f>C28-C31+C32</f>
        <v>2290</v>
      </c>
      <c r="D33" s="49">
        <f>D28-D31+D32</f>
        <v>7406</v>
      </c>
      <c r="E33" s="127" t="s">
        <v>352</v>
      </c>
      <c r="F33" s="551" t="s">
        <v>353</v>
      </c>
      <c r="G33" s="53">
        <f>G32-G31+G28</f>
        <v>7</v>
      </c>
      <c r="H33" s="53">
        <f>H32-H31+H28</f>
        <v>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1" t="s">
        <v>357</v>
      </c>
      <c r="G34" s="545">
        <f>IF((C33-G33)&gt;0,C33-G33,0)</f>
        <v>2283</v>
      </c>
      <c r="H34" s="545">
        <f>IF((D33-H33)&gt;0,D33-H33,0)</f>
        <v>7405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0"/>
      <c r="H36" s="550"/>
    </row>
    <row r="37" spans="1:8" ht="24">
      <c r="A37" s="309" t="s">
        <v>362</v>
      </c>
      <c r="B37" s="310" t="s">
        <v>363</v>
      </c>
      <c r="C37" s="430"/>
      <c r="D37" s="430"/>
      <c r="E37" s="308"/>
      <c r="F37" s="554"/>
      <c r="G37" s="550"/>
      <c r="H37" s="550"/>
    </row>
    <row r="38" spans="1:8" ht="12">
      <c r="A38" s="311" t="s">
        <v>364</v>
      </c>
      <c r="B38" s="310" t="s">
        <v>365</v>
      </c>
      <c r="C38" s="126"/>
      <c r="D38" s="126"/>
      <c r="E38" s="308"/>
      <c r="F38" s="554"/>
      <c r="G38" s="550"/>
      <c r="H38" s="550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5" t="s">
        <v>369</v>
      </c>
      <c r="G39" s="556">
        <f>IF(G34&gt;0,IF(C35+G34&lt;0,0,C35+G34),IF(C34-C35&lt;0,C35-C34,0))</f>
        <v>2283</v>
      </c>
      <c r="H39" s="556">
        <f>IF(H34&gt;0,IF(D35+H34&lt;0,0,D35+H34),IF(D34-D35&lt;0,D35-D34,0))</f>
        <v>7405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5" t="s">
        <v>372</v>
      </c>
      <c r="G40" s="547"/>
      <c r="H40" s="547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8" t="s">
        <v>376</v>
      </c>
      <c r="G41" s="52">
        <f>IF(C39=0,IF(G39-G40&gt;0,G39-G40+C40,0),IF(C39-C40&lt;0,C40-C39+G40,0))</f>
        <v>2283</v>
      </c>
      <c r="H41" s="52">
        <f>IF(D39=0,IF(H39-H40&gt;0,H39-H40+D40,0),IF(D39-D40&lt;0,D40-D39+H40,0))</f>
        <v>7405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377</v>
      </c>
      <c r="B42" s="292" t="s">
        <v>378</v>
      </c>
      <c r="C42" s="53">
        <f>C33+C35+C39</f>
        <v>2290</v>
      </c>
      <c r="D42" s="53">
        <f>D33+D35+D39</f>
        <v>7406</v>
      </c>
      <c r="E42" s="128" t="s">
        <v>379</v>
      </c>
      <c r="F42" s="129" t="s">
        <v>380</v>
      </c>
      <c r="G42" s="53">
        <f>G39+G33</f>
        <v>2290</v>
      </c>
      <c r="H42" s="53">
        <f>H39+H33</f>
        <v>7406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861</v>
      </c>
      <c r="B45" s="586"/>
      <c r="C45" s="586"/>
      <c r="D45" s="586"/>
      <c r="E45" s="58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 t="s">
        <v>878</v>
      </c>
      <c r="C48" s="427" t="s">
        <v>381</v>
      </c>
      <c r="D48" s="582" t="s">
        <v>872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781</v>
      </c>
      <c r="D50" s="582" t="s">
        <v>865</v>
      </c>
      <c r="E50" s="582"/>
      <c r="F50" s="582"/>
      <c r="G50" s="582"/>
      <c r="H50" s="582"/>
    </row>
    <row r="51" spans="1:8" ht="12">
      <c r="A51" s="561"/>
      <c r="B51" s="557"/>
      <c r="C51" s="425"/>
      <c r="D51" s="582"/>
      <c r="E51" s="582"/>
      <c r="F51" s="582"/>
      <c r="G51" s="582"/>
      <c r="H51" s="582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8" t="s">
        <v>2</v>
      </c>
      <c r="D4" s="538">
        <f>'справка №1-БАЛАНС'!H3</f>
        <v>131281685</v>
      </c>
      <c r="E4" s="323"/>
      <c r="F4" s="323"/>
    </row>
    <row r="5" spans="1:4" ht="13.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1173</v>
      </c>
    </row>
    <row r="6" spans="1:6" ht="12" customHeight="1">
      <c r="A6" s="468" t="s">
        <v>5</v>
      </c>
      <c r="B6" s="503" t="str">
        <f>'справка №1-БАЛАНС'!E5</f>
        <v>01.01.-31.12.2012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687</v>
      </c>
      <c r="D10" s="54">
        <v>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-158</v>
      </c>
      <c r="D11" s="54">
        <v>-687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-36</v>
      </c>
      <c r="D13" s="54">
        <v>-46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57</v>
      </c>
      <c r="D14" s="54">
        <v>405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-166</v>
      </c>
      <c r="D19" s="54">
        <v>372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384</v>
      </c>
      <c r="D20" s="55">
        <f>SUM(D10:D19)</f>
        <v>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-616</v>
      </c>
      <c r="D22" s="54">
        <v>-3605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-616</v>
      </c>
      <c r="D32" s="55">
        <f>SUM(D22:D31)</f>
        <v>-3605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649</v>
      </c>
      <c r="D36" s="54">
        <v>3606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647</v>
      </c>
      <c r="D42" s="55">
        <f>SUM(D34:D41)</f>
        <v>3603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415</v>
      </c>
      <c r="D43" s="55">
        <f>D42+D32+D20</f>
        <v>44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460</v>
      </c>
      <c r="D45" s="55">
        <f>D44+D43</f>
        <v>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460</v>
      </c>
      <c r="D46" s="56">
        <v>45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631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87" t="s">
        <v>873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87" t="s">
        <v>866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37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588" t="s">
        <v>459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0" t="str">
        <f>'справка №1-БАЛАНС'!E3</f>
        <v>Фонд Имоти АДСИЦ</v>
      </c>
      <c r="C3" s="590"/>
      <c r="D3" s="590"/>
      <c r="E3" s="590"/>
      <c r="F3" s="590"/>
      <c r="G3" s="590"/>
      <c r="H3" s="590"/>
      <c r="I3" s="590"/>
      <c r="J3" s="473"/>
      <c r="K3" s="592" t="s">
        <v>2</v>
      </c>
      <c r="L3" s="592"/>
      <c r="M3" s="475">
        <f>'справка №1-БАЛАНС'!H3</f>
        <v>131281685</v>
      </c>
      <c r="N3" s="2"/>
    </row>
    <row r="4" spans="1:15" s="529" customFormat="1" ht="13.5" customHeight="1">
      <c r="A4" s="464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5">
        <f>'справка №1-БАЛАНС'!H4</f>
        <v>1173</v>
      </c>
      <c r="N4" s="3"/>
      <c r="O4" s="3"/>
    </row>
    <row r="5" spans="1:14" s="529" customFormat="1" ht="12.75" customHeight="1">
      <c r="A5" s="464" t="s">
        <v>5</v>
      </c>
      <c r="B5" s="594" t="str">
        <f>'справка №1-БАЛАНС'!E5</f>
        <v>01.01.-31.12.2012</v>
      </c>
      <c r="C5" s="594"/>
      <c r="D5" s="594"/>
      <c r="E5" s="59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0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-8457</v>
      </c>
      <c r="K11" s="60"/>
      <c r="L11" s="344">
        <f>SUM(C11:K11)</f>
        <v>20330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-8457</v>
      </c>
      <c r="K15" s="61">
        <f t="shared" si="2"/>
        <v>0</v>
      </c>
      <c r="L15" s="344">
        <f t="shared" si="1"/>
        <v>20330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-2283</v>
      </c>
      <c r="K16" s="60"/>
      <c r="L16" s="344">
        <f t="shared" si="1"/>
        <v>-2283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-10740</v>
      </c>
      <c r="K29" s="59">
        <f t="shared" si="6"/>
        <v>0</v>
      </c>
      <c r="L29" s="344">
        <f t="shared" si="1"/>
        <v>18047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-10740</v>
      </c>
      <c r="K32" s="59">
        <f t="shared" si="7"/>
        <v>0</v>
      </c>
      <c r="L32" s="344">
        <f t="shared" si="1"/>
        <v>18047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632" t="s">
        <v>879</v>
      </c>
      <c r="B38" s="19"/>
      <c r="C38" s="15"/>
      <c r="D38" s="589" t="s">
        <v>521</v>
      </c>
      <c r="E38" s="589"/>
      <c r="F38" s="589"/>
      <c r="G38" s="589"/>
      <c r="H38" s="589"/>
      <c r="I38" s="589"/>
      <c r="J38" s="15" t="s">
        <v>857</v>
      </c>
      <c r="K38" s="15"/>
      <c r="L38" s="589"/>
      <c r="M38" s="589"/>
      <c r="N38" s="11"/>
    </row>
    <row r="39" spans="1:13" ht="12">
      <c r="A39" s="533"/>
      <c r="B39" s="534"/>
      <c r="C39" s="535"/>
      <c r="D39" s="535"/>
      <c r="E39" s="535" t="s">
        <v>874</v>
      </c>
      <c r="F39" s="535"/>
      <c r="G39" s="535"/>
      <c r="H39" s="535"/>
      <c r="I39" s="535"/>
      <c r="J39" s="535" t="s">
        <v>867</v>
      </c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M25" sqref="M2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Фонд Имоти АДСИЦ</v>
      </c>
      <c r="D2" s="602"/>
      <c r="E2" s="602"/>
      <c r="F2" s="602"/>
      <c r="G2" s="602"/>
      <c r="H2" s="60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3"/>
    </row>
    <row r="3" spans="1:18" ht="13.5">
      <c r="A3" s="600" t="s">
        <v>5</v>
      </c>
      <c r="B3" s="601"/>
      <c r="C3" s="603" t="str">
        <f>'справка №1-БАЛАНС'!E5</f>
        <v>01.01.-31.12.2012</v>
      </c>
      <c r="D3" s="603"/>
      <c r="E3" s="603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1173</v>
      </c>
      <c r="P3" s="483"/>
      <c r="Q3" s="483"/>
      <c r="R3" s="524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5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16755</v>
      </c>
      <c r="E15" s="454">
        <v>862</v>
      </c>
      <c r="F15" s="454"/>
      <c r="G15" s="74">
        <f t="shared" si="2"/>
        <v>17617</v>
      </c>
      <c r="H15" s="455"/>
      <c r="I15" s="455"/>
      <c r="J15" s="74">
        <f t="shared" si="3"/>
        <v>17617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17617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16755</v>
      </c>
      <c r="E17" s="194">
        <f>SUM(E9:E16)</f>
        <v>862</v>
      </c>
      <c r="F17" s="194">
        <f>SUM(F9:F16)</f>
        <v>0</v>
      </c>
      <c r="G17" s="74">
        <f t="shared" si="2"/>
        <v>17617</v>
      </c>
      <c r="H17" s="75">
        <f>SUM(H9:H16)</f>
        <v>0</v>
      </c>
      <c r="I17" s="75">
        <f>SUM(I9:I16)</f>
        <v>0</v>
      </c>
      <c r="J17" s="74">
        <f t="shared" si="3"/>
        <v>17617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17617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59553</v>
      </c>
      <c r="E18" s="187"/>
      <c r="F18" s="187"/>
      <c r="G18" s="74">
        <f t="shared" si="2"/>
        <v>59553</v>
      </c>
      <c r="H18" s="63"/>
      <c r="I18" s="63">
        <v>45</v>
      </c>
      <c r="J18" s="74">
        <f t="shared" si="3"/>
        <v>59508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59508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602</v>
      </c>
      <c r="B39" s="370" t="s">
        <v>603</v>
      </c>
      <c r="C39" s="369" t="s">
        <v>604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76308</v>
      </c>
      <c r="E40" s="437">
        <f>E17+E18+E19+E25+E38+E39</f>
        <v>862</v>
      </c>
      <c r="F40" s="437">
        <f aca="true" t="shared" si="13" ref="F40:R40">F17+F18+F19+F25+F38+F39</f>
        <v>0</v>
      </c>
      <c r="G40" s="437">
        <f t="shared" si="13"/>
        <v>77170</v>
      </c>
      <c r="H40" s="437">
        <f t="shared" si="13"/>
        <v>0</v>
      </c>
      <c r="I40" s="437">
        <f t="shared" si="13"/>
        <v>45</v>
      </c>
      <c r="J40" s="437">
        <f t="shared" si="13"/>
        <v>77125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77125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3">
        <v>41344</v>
      </c>
      <c r="D44" s="355"/>
      <c r="E44" s="355"/>
      <c r="F44" s="355"/>
      <c r="G44" s="351"/>
      <c r="H44" s="356" t="s">
        <v>608</v>
      </c>
      <c r="I44" s="356"/>
      <c r="J44" s="356"/>
      <c r="K44" s="595"/>
      <c r="L44" s="595"/>
      <c r="M44" s="595"/>
      <c r="N44" s="595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A110" sqref="A110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383</v>
      </c>
      <c r="B3" s="618" t="str">
        <f>'справка №1-БАЛАНС'!E3</f>
        <v>Фонд Имоти АДСИЦ</v>
      </c>
      <c r="C3" s="619"/>
      <c r="D3" s="523" t="s">
        <v>2</v>
      </c>
      <c r="E3" s="107">
        <f>'справка №1-БАЛАНС'!H3</f>
        <v>131281685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1" t="s">
        <v>5</v>
      </c>
      <c r="B4" s="615" t="str">
        <f>'справка №1-БАЛАНС'!E5</f>
        <v>01.01.-31.12.2012</v>
      </c>
      <c r="C4" s="616"/>
      <c r="D4" s="524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101</v>
      </c>
      <c r="D28" s="108">
        <f>C28</f>
        <v>101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49</v>
      </c>
      <c r="D29" s="108">
        <f>C29</f>
        <v>49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44</v>
      </c>
      <c r="D33" s="105">
        <f>SUM(D34:D37)</f>
        <v>44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44</v>
      </c>
      <c r="D35" s="108">
        <f>C35</f>
        <v>44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160</v>
      </c>
      <c r="D38" s="105">
        <f>SUM(D39:D42)</f>
        <v>160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160</v>
      </c>
      <c r="D42" s="108">
        <f>C42</f>
        <v>160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354</v>
      </c>
      <c r="D43" s="104">
        <f>D24+D28+D29+D31+D30+D32+D33+D38</f>
        <v>354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354</v>
      </c>
      <c r="D44" s="103">
        <f>D43+D21+D19+D9</f>
        <v>354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11</v>
      </c>
      <c r="D71" s="105">
        <f>SUM(D72:D74)</f>
        <v>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11</v>
      </c>
      <c r="D72" s="108">
        <f>C72</f>
        <v>11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51055</v>
      </c>
      <c r="D75" s="103">
        <f>D76+D78</f>
        <v>51055</v>
      </c>
      <c r="E75" s="103">
        <f>E76+E78</f>
        <v>0</v>
      </c>
      <c r="F75" s="103">
        <f>F76+F78</f>
        <v>76739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51055</v>
      </c>
      <c r="D76" s="108">
        <f>C76</f>
        <v>51055</v>
      </c>
      <c r="E76" s="119">
        <f t="shared" si="1"/>
        <v>0</v>
      </c>
      <c r="F76" s="108">
        <v>76739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8794</v>
      </c>
      <c r="D85" s="104">
        <f>SUM(D86:D90)+D94</f>
        <v>8794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6426</v>
      </c>
      <c r="D87" s="108">
        <f>C87</f>
        <v>6426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1184</v>
      </c>
      <c r="D88" s="108">
        <f>C88</f>
        <v>1184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11</v>
      </c>
      <c r="D89" s="108">
        <f>C89</f>
        <v>11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1172</v>
      </c>
      <c r="D90" s="103">
        <f>SUM(D91:D93)</f>
        <v>1172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1172</v>
      </c>
      <c r="D93" s="108">
        <f>C93</f>
        <v>1172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59900</v>
      </c>
      <c r="D96" s="104">
        <f>D85+D80+D75+D71+D95</f>
        <v>59900</v>
      </c>
      <c r="E96" s="104">
        <f>E85+E80+E75+E71+E95</f>
        <v>0</v>
      </c>
      <c r="F96" s="104">
        <f>F85+F80+F75+F71+F95</f>
        <v>76739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59900</v>
      </c>
      <c r="D97" s="104">
        <f>D96+D68+D66</f>
        <v>59900</v>
      </c>
      <c r="E97" s="104">
        <f>E96+E68+E66</f>
        <v>0</v>
      </c>
      <c r="F97" s="104">
        <f>F96+F68+F66</f>
        <v>76739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878</v>
      </c>
      <c r="B109" s="612"/>
      <c r="C109" s="612" t="s">
        <v>875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868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0" t="str">
        <f>'справка №1-БАЛАНС'!E3</f>
        <v>Фонд Имоти АДСИЦ</v>
      </c>
      <c r="C4" s="620"/>
      <c r="D4" s="620"/>
      <c r="E4" s="620"/>
      <c r="F4" s="620"/>
      <c r="G4" s="626" t="s">
        <v>2</v>
      </c>
      <c r="H4" s="626"/>
      <c r="I4" s="497">
        <f>'справка №1-БАЛАНС'!H3</f>
        <v>131281685</v>
      </c>
    </row>
    <row r="5" spans="1:9" ht="13.5">
      <c r="A5" s="498" t="s">
        <v>5</v>
      </c>
      <c r="B5" s="621" t="str">
        <f>'справка №1-БАЛАНС'!E5</f>
        <v>01.01.-31.12.2012</v>
      </c>
      <c r="C5" s="621"/>
      <c r="D5" s="621"/>
      <c r="E5" s="621"/>
      <c r="F5" s="621"/>
      <c r="G5" s="624" t="s">
        <v>4</v>
      </c>
      <c r="H5" s="625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7" customFormat="1" ht="11.25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3.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633" t="s">
        <v>877</v>
      </c>
      <c r="B30" s="623"/>
      <c r="C30" s="623"/>
      <c r="D30" s="456" t="s">
        <v>819</v>
      </c>
      <c r="E30" s="622" t="s">
        <v>874</v>
      </c>
      <c r="F30" s="622"/>
      <c r="G30" s="622"/>
      <c r="H30" s="420" t="s">
        <v>781</v>
      </c>
      <c r="I30" s="622" t="s">
        <v>867</v>
      </c>
      <c r="J30" s="622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H155" sqref="H155"/>
    </sheetView>
  </sheetViews>
  <sheetFormatPr defaultColWidth="10.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Фонд Имоти АДСИЦ</v>
      </c>
      <c r="C5" s="627"/>
      <c r="D5" s="627"/>
      <c r="E5" s="567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28" t="str">
        <f>'справка №1-БАЛАНС'!E5</f>
        <v>01.01.-31.12.2012</v>
      </c>
      <c r="C6" s="628"/>
      <c r="D6" s="507"/>
      <c r="E6" s="566" t="s">
        <v>4</v>
      </c>
      <c r="F6" s="508">
        <f>'справка №1-БАЛАНС'!H4</f>
        <v>1173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2" customFormat="1" ht="52.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634" t="s">
        <v>877</v>
      </c>
      <c r="B151" s="451"/>
      <c r="C151" s="629" t="s">
        <v>849</v>
      </c>
      <c r="D151" s="629"/>
      <c r="E151" s="629"/>
      <c r="F151" s="629"/>
    </row>
    <row r="152" spans="1:6" ht="12.75">
      <c r="A152" s="514"/>
      <c r="B152" s="515"/>
      <c r="C152" s="514" t="s">
        <v>874</v>
      </c>
      <c r="D152" s="514"/>
      <c r="E152" s="514"/>
      <c r="F152" s="514"/>
    </row>
    <row r="153" spans="1:6" ht="12.75">
      <c r="A153" s="514"/>
      <c r="B153" s="515"/>
      <c r="C153" s="629" t="s">
        <v>856</v>
      </c>
      <c r="D153" s="629"/>
      <c r="E153" s="629"/>
      <c r="F153" s="629"/>
    </row>
    <row r="154" spans="3:5" ht="12.75">
      <c r="C154" s="514" t="s">
        <v>867</v>
      </c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</cp:lastModifiedBy>
  <cp:lastPrinted>2012-04-25T12:45:15Z</cp:lastPrinted>
  <dcterms:created xsi:type="dcterms:W3CDTF">2000-06-29T12:02:40Z</dcterms:created>
  <dcterms:modified xsi:type="dcterms:W3CDTF">2013-03-12T20:21:45Z</dcterms:modified>
  <cp:category/>
  <cp:version/>
  <cp:contentType/>
  <cp:contentStatus/>
</cp:coreProperties>
</file>