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<sst xmlns="http://schemas.openxmlformats.org/spreadsheetml/2006/main" count="1059" uniqueCount="874">
  <si>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</si>
  <si>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</si>
  <si>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</si>
  <si>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</si>
  <si>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</si>
  <si>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</si>
  <si>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</si>
  <si>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</si>
  <si>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</si>
  <si>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</si>
  <si>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</si>
  <si>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</si>
  <si>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</si>
  <si>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</si>
  <si>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</si>
  <si>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</si>
  <si>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</si>
  <si>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</si>
  <si>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</si>
  <si>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</si>
  <si>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</si>
  <si>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</si>
  <si>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</si>
  <si>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</si>
  <si>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</si>
  <si>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</si>
  <si>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</si>
  <si>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</si>
  <si>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</si>
  <si>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</si>
  <si>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</si>
  <si>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</si>
  <si>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</si>
  <si>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</si>
  <si>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</si>
  <si>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</si>
  <si>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</si>
  <si>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</si>
  <si>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</si>
  <si>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</si>
  <si>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</si>
  <si>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</si>
  <si>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</si>
  <si>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</si>
  <si>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</si>
  <si>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</si>
  <si>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</si>
  <si>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</si>
  <si>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</si>
  <si>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</si>
  <si>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</si>
  <si>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</si>
  <si>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</si>
  <si>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</si>
  <si>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</si>
  <si>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</si>
  <si>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</si>
  <si>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</si>
  <si>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</si>
  <si>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</si>
  <si>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</si>
  <si>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</si>
  <si>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</si>
  <si>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</si>
  <si>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</si>
  <si>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</si>
  <si>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</si>
  <si>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</si>
  <si>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</si>
  <si>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</si>
  <si>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</si>
  <si>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</si>
  <si>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</si>
  <si>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</si>
  <si>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</si>
  <si>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</si>
  <si>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</si>
  <si>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</si>
  <si>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</si>
  <si>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</si>
  <si>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</si>
  <si>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</si>
  <si>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</si>
  <si>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</si>
  <si>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</si>
  <si>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</si>
  <si>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</si>
  <si>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</si>
  <si>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</si>
  <si>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</si>
  <si>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</si>
  <si>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</si>
  <si>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</si>
  <si>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</si>
  <si>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</si>
  <si>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</si>
  <si>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</si>
  <si>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</si>
  <si>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</si>
  <si>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</si>
  <si>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</si>
  <si>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</si>
  <si>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</si>
  <si>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</si>
  <si>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</si>
  <si>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</si>
  <si>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</si>
  <si>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</si>
  <si>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</si>
  <si>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</si>
  <si>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</si>
  <si>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</si>
  <si>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</si>
  <si>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</si>
  <si>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</si>
  <si>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</si>
  <si>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</si>
  <si>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</si>
  <si>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</si>
  <si>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</si>
  <si>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</si>
  <si>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</si>
  <si>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</si>
  <si>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</si>
  <si>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</si>
  <si>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</si>
  <si>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</si>
  <si>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</si>
  <si>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</si>
  <si>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</si>
  <si>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</si>
  <si>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</si>
  <si>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</si>
  <si>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</si>
  <si>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</si>
  <si>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</si>
  <si>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</si>
  <si>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</si>
  <si>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</si>
  <si>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</si>
  <si>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</si>
  <si>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</si>
  <si>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</si>
  <si>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</si>
  <si>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</si>
  <si>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</si>
  <si>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</si>
  <si>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</si>
  <si>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</si>
  <si>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</si>
  <si>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</si>
  <si>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</si>
  <si>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</si>
  <si>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</si>
  <si>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</si>
  <si>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</si>
  <si>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</si>
  <si>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</si>
  <si>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</si>
  <si>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</si>
  <si>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</si>
  <si>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</si>
  <si>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</si>
  <si>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</si>
  <si>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</si>
  <si>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</si>
  <si>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</si>
  <si>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</si>
  <si>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</si>
  <si>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</si>
  <si>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</si>
  <si>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</si>
  <si>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</si>
  <si>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</si>
  <si>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</si>
  <si>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</si>
  <si>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</si>
  <si>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</si>
  <si>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</si>
  <si>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</si>
  <si>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</si>
  <si>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</si>
  <si>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</si>
  <si>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</si>
  <si>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</si>
  <si>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</si>
  <si>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</si>
  <si>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</si>
  <si>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</si>
  <si>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</si>
  <si>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</si>
  <si>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</si>
  <si>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</si>
  <si>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</si>
  <si>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</si>
  <si>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</si>
  <si>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</si>
  <si>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</si>
  <si>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</si>
  <si>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</si>
  <si>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</si>
  <si>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</si>
  <si>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</si>
  <si>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</si>
  <si>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</si>
  <si>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</si>
  <si>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</si>
  <si>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</si>
  <si>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</si>
  <si>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</si>
  <si>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</si>
  <si>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</si>
  <si>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</si>
  <si>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</si>
  <si>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</si>
  <si>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</si>
  <si>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</si>
  <si>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</si>
  <si>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</si>
  <si>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</si>
  <si>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</si>
  <si>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</si>
  <si>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</si>
  <si>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</si>
  <si>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</si>
  <si>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</si>
  <si>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</si>
  <si>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</si>
  <si>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</si>
  <si>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</si>
  <si>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</si>
  <si>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</si>
  <si>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</si>
  <si>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</si>
  <si>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</si>
  <si>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</si>
  <si>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</si>
  <si>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</si>
  <si>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</si>
  <si>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</si>
  <si>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</si>
  <si>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</si>
  <si>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</si>
  <si>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</si>
  <si>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</si>
  <si>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</si>
  <si>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</si>
  <si>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</si>
  <si>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</si>
  <si>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</si>
  <si>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</si>
  <si>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</si>
  <si>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</si>
  <si>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</si>
  <si>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</si>
  <si>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</si>
  <si>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</si>
  <si>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</si>
  <si>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</si>
  <si>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</si>
  <si>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</si>
  <si>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</si>
  <si>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</si>
  <si>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</si>
  <si>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</si>
  <si>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</si>
  <si>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</si>
  <si>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</si>
  <si>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</si>
  <si>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</si>
  <si>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</si>
  <si>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</si>
  <si>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</si>
  <si>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</si>
  <si>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</si>
  <si>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</si>
  <si>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</si>
  <si>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</si>
  <si>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</si>
  <si>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</si>
  <si>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</si>
  <si>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</si>
  <si>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</si>
  <si>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</si>
  <si>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</si>
  <si>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</si>
  <si>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</si>
  <si>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</si>
  <si>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</si>
  <si>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</si>
  <si>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</si>
  <si>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</si>
  <si>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</si>
  <si>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</si>
  <si>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</si>
  <si>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</si>
  <si>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</si>
  <si>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</si>
  <si>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</si>
  <si>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</si>
  <si>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</si>
  <si>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</si>
  <si>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</si>
  <si>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</si>
  <si>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</si>
  <si>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</si>
  <si>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</si>
  <si>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</si>
  <si>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</si>
  <si>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</si>
  <si>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</si>
  <si>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</si>
  <si>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</si>
  <si>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</si>
  <si>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</si>
  <si>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</si>
  <si>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</si>
  <si>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</si>
  <si>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</si>
  <si>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</si>
  <si>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</si>
  <si>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</si>
  <si>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</si>
  <si>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</si>
  <si>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</si>
  <si>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</si>
  <si>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</si>
  <si>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</si>
  <si>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</si>
  <si>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</si>
  <si>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</si>
  <si>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</si>
  <si>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</si>
  <si>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</si>
  <si>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</si>
  <si>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</si>
  <si>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</si>
  <si>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</si>
  <si>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</si>
  <si>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</si>
  <si>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</si>
  <si>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</si>
  <si>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</si>
  <si>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</si>
  <si>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</si>
  <si>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</si>
  <si>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</si>
  <si>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</si>
  <si>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</si>
  <si>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</si>
  <si>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</si>
  <si>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</si>
  <si>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</si>
  <si>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</si>
  <si>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</si>
  <si>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</si>
  <si>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</si>
  <si>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</si>
  <si>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</si>
  <si>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</si>
  <si>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</si>
  <si>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</si>
  <si>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</si>
  <si>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</si>
  <si>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</si>
  <si>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</si>
  <si>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</si>
  <si>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</si>
  <si>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</si>
  <si>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</si>
  <si>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</si>
  <si>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</si>
  <si>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</si>
  <si>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</si>
  <si>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</si>
  <si>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</si>
  <si>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</si>
  <si>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</si>
  <si>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</si>
  <si>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</si>
  <si>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</si>
  <si>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</si>
  <si>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</si>
  <si>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</si>
  <si>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</si>
  <si>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</si>
  <si>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</si>
  <si>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</si>
  <si>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</si>
  <si>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</si>
  <si>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</si>
  <si>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</si>
  <si>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</si>
  <si>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</si>
  <si>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</si>
  <si>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</si>
  <si>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</si>
  <si>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</si>
  <si>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</si>
  <si>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</si>
  <si>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</si>
  <si>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</si>
  <si>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</si>
  <si>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</si>
  <si>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</si>
  <si>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</si>
  <si>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</si>
  <si>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</si>
  <si>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</si>
  <si>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</si>
  <si>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</si>
  <si>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</si>
  <si>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</si>
  <si>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</si>
  <si>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</si>
  <si>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</si>
  <si>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</si>
  <si>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</si>
  <si>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</si>
  <si>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</si>
  <si>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</si>
  <si>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</si>
  <si>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</si>
  <si>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</si>
  <si>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</si>
  <si>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</si>
  <si>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</si>
  <si>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</si>
  <si>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</si>
  <si>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</si>
  <si>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</si>
  <si>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</si>
  <si>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</si>
  <si>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</si>
  <si>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</si>
  <si>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</si>
  <si>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</si>
  <si>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</si>
  <si>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</si>
  <si>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</si>
  <si>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</si>
  <si>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</si>
  <si>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</si>
  <si>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</si>
  <si>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</si>
  <si>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</si>
  <si>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</si>
  <si>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</si>
  <si>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</si>
  <si>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</si>
  <si>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</si>
  <si>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</si>
  <si>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</si>
  <si>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</si>
  <si>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</si>
  <si>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</si>
  <si>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</si>
  <si>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</si>
  <si>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</si>
  <si>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</si>
  <si>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</si>
  <si>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</si>
  <si>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</si>
  <si>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</si>
  <si>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</si>
  <si>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</si>
  <si>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</si>
  <si>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</si>
  <si>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</si>
  <si>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</si>
  <si>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</si>
  <si>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</si>
  <si>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</si>
  <si>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</si>
  <si>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</si>
  <si>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</si>
  <si>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</si>
  <si>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</si>
  <si>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</si>
  <si>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</si>
  <si>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</si>
  <si>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</si>
  <si>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</si>
  <si>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</si>
  <si>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</si>
  <si>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</si>
  <si>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</si>
  <si>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</si>
  <si>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</si>
  <si>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</si>
  <si>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</si>
  <si>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</si>
  <si>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</si>
  <si>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</si>
  <si>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</si>
  <si>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</si>
  <si>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</si>
  <si>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</si>
  <si>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</si>
  <si>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</si>
  <si>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</si>
  <si>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</si>
  <si>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</si>
  <si>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</si>
  <si>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</si>
  <si>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</si>
  <si>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</si>
  <si>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</si>
  <si>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</si>
  <si>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</si>
  <si>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</si>
  <si>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</si>
  <si>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</si>
  <si>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</si>
  <si>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</si>
  <si>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</si>
  <si>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</si>
  <si>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</si>
  <si>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</si>
  <si>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</si>
  <si>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</si>
  <si>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</si>
  <si>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</si>
  <si>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</si>
  <si>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</si>
  <si>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</si>
  <si>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</si>
  <si>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</si>
  <si>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</si>
  <si>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</si>
  <si>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</si>
  <si>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</si>
  <si>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</si>
  <si>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</si>
  <si>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</si>
  <si>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</si>
  <si>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</si>
  <si>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</si>
  <si>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</si>
  <si>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</si>
  <si>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</si>
  <si>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</si>
  <si>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</si>
  <si>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</si>
  <si>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</si>
  <si>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</si>
  <si>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</si>
  <si>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</si>
  <si>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</si>
  <si>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</si>
  <si>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</si>
  <si>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</si>
  <si>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</si>
  <si>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</si>
  <si>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</si>
  <si>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</si>
  <si>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</si>
  <si>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</si>
  <si>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</si>
  <si>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</si>
  <si>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</si>
  <si>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</si>
  <si>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</si>
  <si>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</si>
  <si>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</si>
  <si>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</si>
  <si>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</si>
  <si>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</si>
  <si>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</si>
  <si>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</si>
  <si>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</si>
  <si>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</si>
  <si>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</si>
  <si>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</si>
  <si>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</si>
  <si>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</si>
  <si>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</si>
  <si>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</si>
  <si>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</si>
  <si>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</si>
  <si>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</si>
  <si>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</si>
  <si>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</si>
  <si>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</si>
  <si>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</si>
  <si>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</si>
  <si>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</si>
  <si>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</si>
  <si>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</si>
  <si>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</si>
  <si>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</si>
  <si>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</si>
  <si>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</si>
  <si>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</si>
  <si>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</si>
  <si>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</si>
  <si>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</si>
  <si>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</si>
  <si>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</si>
  <si>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</si>
  <si>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</si>
  <si>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</si>
  <si>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</si>
  <si>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</si>
  <si>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</si>
  <si>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</si>
  <si>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</si>
  <si>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</si>
  <si>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</si>
  <si>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</si>
  <si>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</si>
  <si>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</si>
  <si>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</si>
  <si>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</si>
  <si>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</si>
  <si>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</si>
  <si>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</si>
  <si>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</si>
  <si>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</si>
  <si>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</si>
  <si>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</si>
  <si>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</si>
  <si>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</si>
  <si>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</si>
  <si>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</si>
  <si>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</si>
  <si>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</si>
  <si>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</si>
  <si>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</si>
  <si>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</si>
  <si>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</si>
  <si>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</si>
  <si>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</si>
  <si>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</si>
  <si>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</si>
  <si>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</si>
  <si>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</si>
  <si>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</si>
  <si>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</si>
  <si>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</si>
  <si>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</si>
  <si>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</si>
  <si>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</si>
  <si>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</si>
  <si>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</si>
  <si>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</si>
  <si>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</si>
  <si>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</si>
  <si>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</si>
  <si>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</si>
  <si>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</si>
  <si>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</si>
  <si>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</si>
  <si>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</si>
  <si>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</si>
  <si>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</si>
  <si>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</si>
  <si>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</si>
  <si>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</si>
  <si>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</si>
  <si>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</si>
  <si>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</si>
  <si>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</si>
  <si>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</si>
  <si>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</si>
  <si>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</si>
  <si>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</si>
  <si>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</si>
  <si>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</si>
  <si>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</si>
  <si>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</si>
  <si>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</si>
  <si>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</si>
  <si>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</si>
  <si>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</si>
  <si>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</si>
  <si>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</si>
  <si>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</si>
  <si>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</si>
  <si>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</si>
  <si>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</si>
  <si>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</si>
  <si>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</si>
  <si>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</si>
  <si>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</si>
  <si>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</si>
  <si>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</si>
  <si>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</si>
  <si>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</si>
  <si>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</si>
  <si>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</si>
  <si>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</si>
  <si>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</si>
  <si>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</si>
  <si>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</si>
  <si>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</si>
  <si>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</si>
  <si>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</si>
  <si>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</si>
  <si>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</si>
  <si>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</si>
  <si>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</si>
  <si>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</si>
  <si>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</si>
  <si>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</si>
  <si>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</si>
  <si>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</si>
  <si>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</si>
  <si>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</si>
  <si>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</si>
  <si>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</si>
  <si>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</si>
  <si>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</si>
  <si>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</si>
  <si>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</si>
  <si>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</si>
  <si>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</si>
  <si>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</si>
  <si>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</si>
  <si>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</si>
  <si>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</si>
  <si>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</si>
  <si>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</si>
  <si>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</si>
  <si>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</si>
  <si>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</si>
  <si>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</si>
  <si>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</si>
  <si>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</si>
  <si>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</si>
  <si>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</si>
  <si>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</si>
  <si>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</si>
  <si>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</si>
  <si>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</si>
  <si>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</si>
  <si>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</si>
  <si>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</si>
  <si>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</si>
  <si>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</si>
  <si>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</si>
  <si>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</si>
  <si>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</si>
  <si>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</si>
  <si>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</si>
  <si>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</si>
  <si>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</si>
  <si>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</si>
  <si>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</si>
  <si>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</si>
  <si>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</si>
  <si>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</si>
  <si>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</si>
  <si>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</si>
  <si>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</si>
  <si>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</si>
  <si>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</si>
  <si>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</si>
  <si>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</si>
  <si>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</si>
  <si>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</si>
  <si>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</si>
  <si>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</si>
  <si>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</si>
  <si>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</si>
  <si>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</si>
  <si>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</si>
  <si>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</si>
  <si>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</si>
  <si>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</si>
  <si>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</si>
  <si>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</si>
  <si>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</si>
  <si>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</si>
  <si>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</si>
  <si>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</si>
  <si>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</si>
  <si>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</si>
  <si>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</si>
  <si>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</si>
  <si>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</si>
  <si>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</si>
  <si>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</si>
  <si>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</si>
  <si>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</si>
  <si>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</si>
  <si>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</si>
  <si>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</si>
  <si>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</si>
  <si>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</si>
  <si>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</si>
  <si>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</si>
  <si>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</si>
  <si>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</si>
  <si>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</si>
  <si>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</si>
  <si>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</si>
  <si>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</si>
  <si>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</si>
  <si>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</si>
  <si>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</si>
  <si>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</si>
  <si>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</si>
  <si>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</si>
  <si>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</si>
  <si>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</si>
  <si>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</si>
  <si>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</si>
  <si>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</si>
  <si>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</si>
  <si>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</si>
  <si>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</si>
  <si>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</si>
  <si>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</si>
  <si>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</si>
  <si>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</si>
  <si>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</si>
  <si>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</si>
  <si>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</si>
  <si>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</si>
  <si>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</si>
  <si>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</si>
  <si>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</si>
  <si>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</si>
  <si>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</si>
  <si>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</si>
  <si>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</si>
  <si>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</si>
  <si>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</si>
  <si>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</si>
  <si>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</si>
  <si>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</si>
  <si>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</si>
  <si>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</si>
  <si>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</si>
  <si>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</si>
  <si>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</si>
  <si>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</si>
  <si>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</si>
  <si>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</si>
  <si>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</si>
  <si>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</si>
  <si>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</si>
  <si>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</si>
  <si>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</si>
  <si>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</si>
  <si>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</si>
  <si>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</si>
  <si>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</si>
  <si>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</si>
  <si>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</si>
  <si>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</si>
  <si>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</si>
  <si>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</si>
  <si>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</si>
  <si>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</si>
  <si>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</si>
  <si>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</si>
  <si>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</si>
  <si>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</si>
  <si>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</si>
  <si>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</si>
  <si>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</si>
  <si>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</si>
  <si>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</si>
  <si>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ЦБА АСЕТ МЕНИДЖМЪНТ АД</t>
  </si>
  <si>
    <t>КОНСОЛИДИРАН</t>
  </si>
  <si>
    <t>Дата на съставяне: 27 май 2008 г.</t>
  </si>
  <si>
    <t>27 май 2008 г.</t>
  </si>
  <si>
    <t xml:space="preserve">Дата на съставяне:  27 май 2008 г.                                     </t>
  </si>
  <si>
    <t xml:space="preserve">Дата  на съставяне: 27 май 2008 г.                                                                                                                        </t>
  </si>
  <si>
    <r>
      <t xml:space="preserve">Дата на съставяне: </t>
    </r>
    <r>
      <rPr>
        <sz val="10"/>
        <rFont val="Times New Roman"/>
        <family val="1"/>
      </rPr>
      <t>27 май 2008 г.</t>
    </r>
  </si>
  <si>
    <t>ІІ-ро тримес. 2008 г.</t>
  </si>
  <si>
    <t>1.ЦБА България ООД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</si>
</sst>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48">
      <selection activeCell="C75" sqref="C7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865</v>
      </c>
      <c r="F3" s="217" t="s">
        <v>2</v>
      </c>
      <c r="G3" s="172"/>
      <c r="H3" s="461">
        <v>104672605</v>
      </c>
    </row>
    <row r="4" spans="1:8" ht="15">
      <c r="A4" s="579" t="s">
        <v>3</v>
      </c>
      <c r="B4" s="585"/>
      <c r="C4" s="585"/>
      <c r="D4" s="585"/>
      <c r="E4" s="504" t="s">
        <v>866</v>
      </c>
      <c r="F4" s="581" t="s">
        <v>4</v>
      </c>
      <c r="G4" s="582"/>
      <c r="H4" s="461" t="s">
        <v>159</v>
      </c>
    </row>
    <row r="5" spans="1:8" ht="15">
      <c r="A5" s="579" t="s">
        <v>5</v>
      </c>
      <c r="B5" s="580"/>
      <c r="C5" s="580"/>
      <c r="D5" s="580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6404</v>
      </c>
      <c r="D11" s="151"/>
      <c r="E11" s="237" t="s">
        <v>22</v>
      </c>
      <c r="F11" s="242" t="s">
        <v>23</v>
      </c>
      <c r="G11" s="152">
        <v>20200</v>
      </c>
      <c r="H11" s="152">
        <v>20200</v>
      </c>
    </row>
    <row r="12" spans="1:8" ht="15">
      <c r="A12" s="235" t="s">
        <v>24</v>
      </c>
      <c r="B12" s="241" t="s">
        <v>25</v>
      </c>
      <c r="C12" s="151">
        <v>16922</v>
      </c>
      <c r="D12" s="151"/>
      <c r="E12" s="237" t="s">
        <v>26</v>
      </c>
      <c r="F12" s="242" t="s">
        <v>27</v>
      </c>
      <c r="G12" s="153">
        <v>20200</v>
      </c>
      <c r="H12" s="153">
        <v>20200</v>
      </c>
    </row>
    <row r="13" spans="1:8" ht="15">
      <c r="A13" s="235" t="s">
        <v>28</v>
      </c>
      <c r="B13" s="241" t="s">
        <v>29</v>
      </c>
      <c r="C13" s="151">
        <v>4864</v>
      </c>
      <c r="D13" s="151">
        <v>588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420</v>
      </c>
      <c r="D15" s="151">
        <v>221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1616</v>
      </c>
      <c r="D16" s="151">
        <v>361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120</v>
      </c>
      <c r="D17" s="151">
        <v>182</v>
      </c>
      <c r="E17" s="243" t="s">
        <v>46</v>
      </c>
      <c r="F17" s="245" t="s">
        <v>47</v>
      </c>
      <c r="G17" s="154">
        <f>G11+G14+G15+G16</f>
        <v>20200</v>
      </c>
      <c r="H17" s="154">
        <f>H11+H14+H15+H16</f>
        <v>20200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38</v>
      </c>
      <c r="D18" s="151">
        <v>4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30384</v>
      </c>
      <c r="D19" s="155">
        <f>SUM(D11:D18)</f>
        <v>1356</v>
      </c>
      <c r="E19" s="237" t="s">
        <v>53</v>
      </c>
      <c r="F19" s="242" t="s">
        <v>54</v>
      </c>
      <c r="G19" s="152">
        <v>10006</v>
      </c>
      <c r="H19" s="152">
        <v>10006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-12775</v>
      </c>
      <c r="H20" s="158">
        <v>-15742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7</v>
      </c>
      <c r="H21" s="156">
        <f>SUM(H22:H24)</f>
        <v>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682</v>
      </c>
      <c r="D24" s="151">
        <v>9</v>
      </c>
      <c r="E24" s="237" t="s">
        <v>72</v>
      </c>
      <c r="F24" s="242" t="s">
        <v>73</v>
      </c>
      <c r="G24" s="152">
        <v>7</v>
      </c>
      <c r="H24" s="152">
        <v>7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-2762</v>
      </c>
      <c r="H25" s="154">
        <f>H19+H20+H21</f>
        <v>-5729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3836</v>
      </c>
      <c r="D26" s="151">
        <v>107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4518</v>
      </c>
      <c r="D27" s="155">
        <f>SUM(D23:D26)</f>
        <v>116</v>
      </c>
      <c r="E27" s="253" t="s">
        <v>83</v>
      </c>
      <c r="F27" s="242" t="s">
        <v>84</v>
      </c>
      <c r="G27" s="154">
        <f>SUM(G28:G30)</f>
        <v>1639</v>
      </c>
      <c r="H27" s="154">
        <f>SUM(H28:H30)</f>
        <v>508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1643</v>
      </c>
      <c r="H28" s="152">
        <v>512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</v>
      </c>
      <c r="H29" s="316">
        <v>-4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1131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-436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1203</v>
      </c>
      <c r="H33" s="154">
        <f>H27+H31+H32</f>
        <v>1639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18641</v>
      </c>
      <c r="H36" s="154">
        <f>H25+H17+H33</f>
        <v>16110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33</v>
      </c>
      <c r="D44" s="151"/>
      <c r="E44" s="268" t="s">
        <v>134</v>
      </c>
      <c r="F44" s="242" t="s">
        <v>135</v>
      </c>
      <c r="G44" s="152">
        <v>3836</v>
      </c>
      <c r="H44" s="152">
        <v>696</v>
      </c>
    </row>
    <row r="45" spans="1:15" ht="15">
      <c r="A45" s="235" t="s">
        <v>136</v>
      </c>
      <c r="B45" s="249" t="s">
        <v>137</v>
      </c>
      <c r="C45" s="155">
        <f>C34+C39+C44</f>
        <v>33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3836</v>
      </c>
      <c r="H49" s="154">
        <f>SUM(H43:H48)</f>
        <v>696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21</v>
      </c>
      <c r="H51" s="152">
        <v>21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235</v>
      </c>
      <c r="D53" s="151"/>
      <c r="E53" s="237" t="s">
        <v>164</v>
      </c>
      <c r="F53" s="245" t="s">
        <v>165</v>
      </c>
      <c r="G53" s="152">
        <v>1</v>
      </c>
      <c r="H53" s="152">
        <v>1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35170</v>
      </c>
      <c r="D55" s="155">
        <f>D19+D20+D21+D27+D32+D45+D51+D53+D54</f>
        <v>1472</v>
      </c>
      <c r="E55" s="237" t="s">
        <v>172</v>
      </c>
      <c r="F55" s="261" t="s">
        <v>173</v>
      </c>
      <c r="G55" s="154">
        <f>G49+G51+G52+G53+G54</f>
        <v>3858</v>
      </c>
      <c r="H55" s="154">
        <f>H49+H51+H52+H53+H54</f>
        <v>718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22052</v>
      </c>
      <c r="H59" s="152">
        <v>1300</v>
      </c>
      <c r="M59" s="157"/>
    </row>
    <row r="60" spans="1:8" ht="15">
      <c r="A60" s="235" t="s">
        <v>183</v>
      </c>
      <c r="B60" s="241" t="s">
        <v>184</v>
      </c>
      <c r="C60" s="151">
        <v>8105</v>
      </c>
      <c r="D60" s="151">
        <v>4562</v>
      </c>
      <c r="E60" s="237" t="s">
        <v>185</v>
      </c>
      <c r="F60" s="242" t="s">
        <v>186</v>
      </c>
      <c r="G60" s="152"/>
      <c r="H60" s="152">
        <v>136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12159</v>
      </c>
      <c r="H61" s="154">
        <f>SUM(H62:H68)</f>
        <v>7095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21</v>
      </c>
      <c r="H62" s="152">
        <v>417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8105</v>
      </c>
      <c r="D64" s="155">
        <f>SUM(D58:D63)</f>
        <v>4562</v>
      </c>
      <c r="E64" s="237" t="s">
        <v>200</v>
      </c>
      <c r="F64" s="242" t="s">
        <v>201</v>
      </c>
      <c r="G64" s="152">
        <v>10470</v>
      </c>
      <c r="H64" s="152">
        <v>5708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415</v>
      </c>
      <c r="H65" s="152">
        <v>337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807</v>
      </c>
      <c r="H66" s="152">
        <v>320</v>
      </c>
    </row>
    <row r="67" spans="1:8" ht="15">
      <c r="A67" s="235" t="s">
        <v>207</v>
      </c>
      <c r="B67" s="241" t="s">
        <v>208</v>
      </c>
      <c r="C67" s="151">
        <v>1268</v>
      </c>
      <c r="D67" s="151">
        <v>1035</v>
      </c>
      <c r="E67" s="237" t="s">
        <v>209</v>
      </c>
      <c r="F67" s="242" t="s">
        <v>210</v>
      </c>
      <c r="G67" s="152">
        <v>283</v>
      </c>
      <c r="H67" s="152">
        <v>140</v>
      </c>
    </row>
    <row r="68" spans="1:8" ht="15">
      <c r="A68" s="235" t="s">
        <v>211</v>
      </c>
      <c r="B68" s="241" t="s">
        <v>212</v>
      </c>
      <c r="C68" s="151">
        <v>1528</v>
      </c>
      <c r="D68" s="151">
        <v>1052</v>
      </c>
      <c r="E68" s="237" t="s">
        <v>213</v>
      </c>
      <c r="F68" s="242" t="s">
        <v>214</v>
      </c>
      <c r="G68" s="152">
        <v>163</v>
      </c>
      <c r="H68" s="152">
        <v>173</v>
      </c>
    </row>
    <row r="69" spans="1:8" ht="15">
      <c r="A69" s="235" t="s">
        <v>215</v>
      </c>
      <c r="B69" s="241" t="s">
        <v>216</v>
      </c>
      <c r="C69" s="151">
        <v>155</v>
      </c>
      <c r="D69" s="151">
        <v>165</v>
      </c>
      <c r="E69" s="251" t="s">
        <v>78</v>
      </c>
      <c r="F69" s="242" t="s">
        <v>217</v>
      </c>
      <c r="G69" s="152">
        <v>3</v>
      </c>
      <c r="H69" s="152"/>
    </row>
    <row r="70" spans="1:8" ht="15">
      <c r="A70" s="235" t="s">
        <v>218</v>
      </c>
      <c r="B70" s="241" t="s">
        <v>219</v>
      </c>
      <c r="C70" s="151">
        <v>131</v>
      </c>
      <c r="D70" s="151">
        <v>25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60</v>
      </c>
      <c r="D71" s="151">
        <v>2</v>
      </c>
      <c r="E71" s="253" t="s">
        <v>46</v>
      </c>
      <c r="F71" s="273" t="s">
        <v>224</v>
      </c>
      <c r="G71" s="161">
        <f>G59+G60+G61+G69+G70</f>
        <v>34214</v>
      </c>
      <c r="H71" s="161">
        <f>H59+H60+H61+H69+H70</f>
        <v>8531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195</v>
      </c>
      <c r="D72" s="151">
        <v>28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24</v>
      </c>
      <c r="D74" s="151">
        <v>74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3361</v>
      </c>
      <c r="D75" s="155">
        <f>SUM(D67:D74)</f>
        <v>2381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1721</v>
      </c>
      <c r="D78" s="155">
        <f>SUM(D79:D81)</f>
        <v>2068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34214</v>
      </c>
      <c r="H79" s="162">
        <f>H71+H74+H75+H76</f>
        <v>8531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1721</v>
      </c>
      <c r="D81" s="151">
        <v>2068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1721</v>
      </c>
      <c r="D84" s="155">
        <f>D83+D82+D78</f>
        <v>2068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1992</v>
      </c>
      <c r="D87" s="151">
        <v>2488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5873</v>
      </c>
      <c r="D88" s="151">
        <v>12388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18</v>
      </c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7883</v>
      </c>
      <c r="D91" s="155">
        <f>SUM(D87:D90)</f>
        <v>14876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473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21543</v>
      </c>
      <c r="D93" s="155">
        <f>D64+D75+D84+D91+D92</f>
        <v>23887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56713</v>
      </c>
      <c r="D94" s="164">
        <f>D93+D55</f>
        <v>25359</v>
      </c>
      <c r="E94" s="449" t="s">
        <v>270</v>
      </c>
      <c r="F94" s="289" t="s">
        <v>271</v>
      </c>
      <c r="G94" s="165">
        <f>G36+G39+G55+G79</f>
        <v>56713</v>
      </c>
      <c r="H94" s="165">
        <f>H36+H39+H55+H79</f>
        <v>25359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857</v>
      </c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B8">
      <selection activeCell="D37" sqref="D37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ЦБА АСЕТ МЕНИДЖМЪНТ АД</v>
      </c>
      <c r="C2" s="588"/>
      <c r="D2" s="588"/>
      <c r="E2" s="588"/>
      <c r="F2" s="590" t="s">
        <v>2</v>
      </c>
      <c r="G2" s="590"/>
      <c r="H2" s="526">
        <f>'справка №1-БАЛАНС'!H3</f>
        <v>104672605</v>
      </c>
    </row>
    <row r="3" spans="1:8" ht="15">
      <c r="A3" s="467" t="s">
        <v>275</v>
      </c>
      <c r="B3" s="588" t="str">
        <f>'справка №1-БАЛАНС'!E4</f>
        <v>КОНСОЛИДИРАН</v>
      </c>
      <c r="C3" s="588"/>
      <c r="D3" s="588"/>
      <c r="E3" s="588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9" t="str">
        <f>'справка №1-БАЛАНС'!E5</f>
        <v>ІІ-ро тримес. 2008 г.</v>
      </c>
      <c r="C4" s="589"/>
      <c r="D4" s="589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1178</v>
      </c>
      <c r="D9" s="46">
        <v>441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1914</v>
      </c>
      <c r="D10" s="46">
        <v>926</v>
      </c>
      <c r="E10" s="298" t="s">
        <v>289</v>
      </c>
      <c r="F10" s="549" t="s">
        <v>290</v>
      </c>
      <c r="G10" s="550">
        <v>36011</v>
      </c>
      <c r="H10" s="550">
        <v>19706</v>
      </c>
    </row>
    <row r="11" spans="1:8" ht="12">
      <c r="A11" s="298" t="s">
        <v>291</v>
      </c>
      <c r="B11" s="299" t="s">
        <v>292</v>
      </c>
      <c r="C11" s="46">
        <v>481</v>
      </c>
      <c r="D11" s="46">
        <v>310</v>
      </c>
      <c r="E11" s="300" t="s">
        <v>293</v>
      </c>
      <c r="F11" s="549" t="s">
        <v>294</v>
      </c>
      <c r="G11" s="550">
        <v>907</v>
      </c>
      <c r="H11" s="550">
        <v>416</v>
      </c>
    </row>
    <row r="12" spans="1:8" ht="12">
      <c r="A12" s="298" t="s">
        <v>295</v>
      </c>
      <c r="B12" s="299" t="s">
        <v>296</v>
      </c>
      <c r="C12" s="46">
        <v>2278</v>
      </c>
      <c r="D12" s="46">
        <v>690</v>
      </c>
      <c r="E12" s="300" t="s">
        <v>78</v>
      </c>
      <c r="F12" s="549" t="s">
        <v>297</v>
      </c>
      <c r="G12" s="550">
        <v>102</v>
      </c>
      <c r="H12" s="550"/>
    </row>
    <row r="13" spans="1:18" ht="12">
      <c r="A13" s="298" t="s">
        <v>298</v>
      </c>
      <c r="B13" s="299" t="s">
        <v>299</v>
      </c>
      <c r="C13" s="46">
        <v>439</v>
      </c>
      <c r="D13" s="46">
        <v>163</v>
      </c>
      <c r="E13" s="301" t="s">
        <v>51</v>
      </c>
      <c r="F13" s="551" t="s">
        <v>300</v>
      </c>
      <c r="G13" s="548">
        <f>SUM(G9:G12)</f>
        <v>37020</v>
      </c>
      <c r="H13" s="548">
        <f>SUM(H9:H12)</f>
        <v>20122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30480</v>
      </c>
      <c r="D14" s="46">
        <v>16978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442</v>
      </c>
      <c r="D16" s="47">
        <v>12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37212</v>
      </c>
      <c r="D19" s="49">
        <f>SUM(D9:D15)+D16</f>
        <v>19520</v>
      </c>
      <c r="E19" s="304" t="s">
        <v>317</v>
      </c>
      <c r="F19" s="552" t="s">
        <v>318</v>
      </c>
      <c r="G19" s="550">
        <v>284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134</v>
      </c>
      <c r="D22" s="46">
        <v>58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>
        <v>347</v>
      </c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284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42</v>
      </c>
      <c r="D25" s="46">
        <v>25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523</v>
      </c>
      <c r="D26" s="49">
        <f>SUM(D22:D25)</f>
        <v>83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37735</v>
      </c>
      <c r="D28" s="50">
        <f>D26+D19</f>
        <v>19603</v>
      </c>
      <c r="E28" s="127" t="s">
        <v>339</v>
      </c>
      <c r="F28" s="554" t="s">
        <v>340</v>
      </c>
      <c r="G28" s="548">
        <f>G13+G15+G24</f>
        <v>37304</v>
      </c>
      <c r="H28" s="548">
        <f>H13+H15+H24</f>
        <v>20122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519</v>
      </c>
      <c r="E30" s="127" t="s">
        <v>343</v>
      </c>
      <c r="F30" s="554" t="s">
        <v>344</v>
      </c>
      <c r="G30" s="53">
        <f>IF((C28-G28)&gt;0,C28-G28,0)</f>
        <v>431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37735</v>
      </c>
      <c r="D33" s="49">
        <f>D28-D31+D32</f>
        <v>19603</v>
      </c>
      <c r="E33" s="127" t="s">
        <v>353</v>
      </c>
      <c r="F33" s="554" t="s">
        <v>354</v>
      </c>
      <c r="G33" s="53">
        <f>G32-G31+G28</f>
        <v>37304</v>
      </c>
      <c r="H33" s="53">
        <f>H32-H31+H28</f>
        <v>20122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519</v>
      </c>
      <c r="E34" s="128" t="s">
        <v>357</v>
      </c>
      <c r="F34" s="554" t="s">
        <v>358</v>
      </c>
      <c r="G34" s="548">
        <f>IF((C33-G33)&gt;0,C33-G33,0)</f>
        <v>431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5</v>
      </c>
      <c r="D35" s="49">
        <f>D36+D37+D38</f>
        <v>52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5</v>
      </c>
      <c r="D36" s="46">
        <v>52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467</v>
      </c>
      <c r="E39" s="313" t="s">
        <v>369</v>
      </c>
      <c r="F39" s="558" t="s">
        <v>370</v>
      </c>
      <c r="G39" s="559">
        <f>IF(G34&gt;0,IF(C35+G34&lt;0,0,C35+G34),IF(C34-C35&lt;0,C35-C34,0))</f>
        <v>436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467</v>
      </c>
      <c r="E41" s="127" t="s">
        <v>376</v>
      </c>
      <c r="F41" s="571" t="s">
        <v>377</v>
      </c>
      <c r="G41" s="52">
        <f>IF(C39=0,IF(G39-G40&gt;0,G39-G40+C40,0),IF(C39-C40&lt;0,C40-C39+G40,0))</f>
        <v>436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37740</v>
      </c>
      <c r="D42" s="53">
        <f>D33+D35+D39</f>
        <v>20122</v>
      </c>
      <c r="E42" s="128" t="s">
        <v>380</v>
      </c>
      <c r="F42" s="129" t="s">
        <v>381</v>
      </c>
      <c r="G42" s="53">
        <f>G39+G33</f>
        <v>37740</v>
      </c>
      <c r="H42" s="53">
        <f>H39+H33</f>
        <v>20122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5" t="s">
        <v>863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868</v>
      </c>
      <c r="C48" s="427" t="s">
        <v>382</v>
      </c>
      <c r="D48" s="586"/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7"/>
      <c r="E50" s="587"/>
      <c r="F50" s="587"/>
      <c r="G50" s="587"/>
      <c r="H50" s="58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4">
      <selection activeCell="B27" sqref="B2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ЦБА АСЕТ МЕНИДЖМЪНТ АД</v>
      </c>
      <c r="C4" s="541" t="s">
        <v>2</v>
      </c>
      <c r="D4" s="541">
        <f>'справка №1-БАЛАНС'!H3</f>
        <v>104672605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ІІ-ро тримес. 2008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43300</v>
      </c>
      <c r="D10" s="54">
        <v>24414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-42838</v>
      </c>
      <c r="D11" s="54">
        <v>-23301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-2266</v>
      </c>
      <c r="D13" s="54">
        <f>-868+23</f>
        <v>-845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281</v>
      </c>
      <c r="D14" s="54">
        <v>-355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-143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5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-86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-96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-1843</v>
      </c>
      <c r="D20" s="55">
        <f>SUM(D10:D19)</f>
        <v>-87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-2459</v>
      </c>
      <c r="D22" s="54">
        <v>-248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-22016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-24475</v>
      </c>
      <c r="D32" s="55">
        <f>SUM(D22:D31)</f>
        <v>-248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20599</v>
      </c>
      <c r="D36" s="54">
        <v>254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-1195</v>
      </c>
      <c r="D37" s="54"/>
      <c r="E37" s="130"/>
      <c r="F37" s="130"/>
    </row>
    <row r="38" spans="1:6" ht="12">
      <c r="A38" s="332" t="s">
        <v>440</v>
      </c>
      <c r="B38" s="333" t="s">
        <v>441</v>
      </c>
      <c r="C38" s="54">
        <v>-310</v>
      </c>
      <c r="D38" s="54">
        <v>-167</v>
      </c>
      <c r="E38" s="130"/>
      <c r="F38" s="130"/>
    </row>
    <row r="39" spans="1:6" ht="12">
      <c r="A39" s="332" t="s">
        <v>442</v>
      </c>
      <c r="B39" s="333" t="s">
        <v>443</v>
      </c>
      <c r="C39" s="54">
        <v>-79</v>
      </c>
      <c r="D39" s="54">
        <f>-20-24</f>
        <v>-44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>
        <v>-200</v>
      </c>
      <c r="E40" s="130"/>
      <c r="F40" s="130"/>
    </row>
    <row r="41" spans="1:8" ht="12">
      <c r="A41" s="332" t="s">
        <v>446</v>
      </c>
      <c r="B41" s="333" t="s">
        <v>447</v>
      </c>
      <c r="C41" s="54">
        <v>310</v>
      </c>
      <c r="D41" s="54">
        <f>150-14</f>
        <v>136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19325</v>
      </c>
      <c r="D42" s="55">
        <f>SUM(D34:D41)</f>
        <v>-21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-6993</v>
      </c>
      <c r="D43" s="55">
        <f>D42+D32+D20</f>
        <v>-356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14876</v>
      </c>
      <c r="D44" s="132">
        <v>2230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7883</v>
      </c>
      <c r="D45" s="55">
        <f>D44+D43</f>
        <v>1874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7883</v>
      </c>
      <c r="D46" s="56">
        <v>1874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6"/>
      <c r="D50" s="57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6"/>
      <c r="D52" s="57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2">
      <selection activeCell="F28" sqref="F2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7" t="s">
        <v>460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ЦБА АСЕТ МЕНИДЖМЪНТ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104672605</v>
      </c>
      <c r="N3" s="2"/>
    </row>
    <row r="4" spans="1:15" s="532" customFormat="1" ht="13.5" customHeight="1">
      <c r="A4" s="467" t="s">
        <v>461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ІІ-ро тримес. 2008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20200</v>
      </c>
      <c r="D11" s="58">
        <f>'справка №1-БАЛАНС'!H19</f>
        <v>10006</v>
      </c>
      <c r="E11" s="58">
        <f>'справка №1-БАЛАНС'!H20</f>
        <v>-15742</v>
      </c>
      <c r="F11" s="58">
        <f>'справка №1-БАЛАНС'!H22</f>
        <v>0</v>
      </c>
      <c r="G11" s="58">
        <f>'справка №1-БАЛАНС'!H23</f>
        <v>0</v>
      </c>
      <c r="H11" s="60">
        <v>7</v>
      </c>
      <c r="I11" s="58">
        <f>'справка №1-БАЛАНС'!H28+'справка №1-БАЛАНС'!H31</f>
        <v>1643</v>
      </c>
      <c r="J11" s="58">
        <f>'справка №1-БАЛАНС'!H29+'справка №1-БАЛАНС'!H32</f>
        <v>-4</v>
      </c>
      <c r="K11" s="60"/>
      <c r="L11" s="344">
        <f>SUM(C11:K11)</f>
        <v>16110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20200</v>
      </c>
      <c r="D15" s="61">
        <f aca="true" t="shared" si="2" ref="D15:M15">D11+D12</f>
        <v>10006</v>
      </c>
      <c r="E15" s="61">
        <f t="shared" si="2"/>
        <v>-15742</v>
      </c>
      <c r="F15" s="61">
        <f t="shared" si="2"/>
        <v>0</v>
      </c>
      <c r="G15" s="61">
        <f t="shared" si="2"/>
        <v>0</v>
      </c>
      <c r="H15" s="61">
        <f t="shared" si="2"/>
        <v>7</v>
      </c>
      <c r="I15" s="61">
        <f t="shared" si="2"/>
        <v>1643</v>
      </c>
      <c r="J15" s="61">
        <f t="shared" si="2"/>
        <v>-4</v>
      </c>
      <c r="K15" s="61">
        <f t="shared" si="2"/>
        <v>0</v>
      </c>
      <c r="L15" s="344">
        <f t="shared" si="1"/>
        <v>16110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-436</v>
      </c>
      <c r="K16" s="60"/>
      <c r="L16" s="344">
        <f t="shared" si="1"/>
        <v>-436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>
        <v>2967</v>
      </c>
      <c r="G28" s="60"/>
      <c r="H28" s="60"/>
      <c r="I28" s="60"/>
      <c r="J28" s="60"/>
      <c r="K28" s="60"/>
      <c r="L28" s="344">
        <f t="shared" si="1"/>
        <v>2967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20200</v>
      </c>
      <c r="D29" s="59">
        <f aca="true" t="shared" si="6" ref="D29:M29">D17+D20+D21+D24+D28+D27+D15+D16</f>
        <v>10006</v>
      </c>
      <c r="E29" s="59">
        <f t="shared" si="6"/>
        <v>-15742</v>
      </c>
      <c r="F29" s="59">
        <f t="shared" si="6"/>
        <v>2967</v>
      </c>
      <c r="G29" s="59">
        <f t="shared" si="6"/>
        <v>0</v>
      </c>
      <c r="H29" s="59">
        <f t="shared" si="6"/>
        <v>7</v>
      </c>
      <c r="I29" s="59">
        <f t="shared" si="6"/>
        <v>1643</v>
      </c>
      <c r="J29" s="59">
        <f t="shared" si="6"/>
        <v>-440</v>
      </c>
      <c r="K29" s="59">
        <f t="shared" si="6"/>
        <v>0</v>
      </c>
      <c r="L29" s="344">
        <f t="shared" si="1"/>
        <v>18641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20200</v>
      </c>
      <c r="D32" s="59">
        <f t="shared" si="7"/>
        <v>10006</v>
      </c>
      <c r="E32" s="59">
        <f t="shared" si="7"/>
        <v>-15742</v>
      </c>
      <c r="F32" s="59">
        <f t="shared" si="7"/>
        <v>2967</v>
      </c>
      <c r="G32" s="59">
        <f t="shared" si="7"/>
        <v>0</v>
      </c>
      <c r="H32" s="59">
        <f t="shared" si="7"/>
        <v>7</v>
      </c>
      <c r="I32" s="59">
        <f t="shared" si="7"/>
        <v>1643</v>
      </c>
      <c r="J32" s="59">
        <f t="shared" si="7"/>
        <v>-440</v>
      </c>
      <c r="K32" s="59">
        <f t="shared" si="7"/>
        <v>0</v>
      </c>
      <c r="L32" s="344">
        <f t="shared" si="1"/>
        <v>18641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864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78" t="s">
        <v>522</v>
      </c>
      <c r="E38" s="578"/>
      <c r="F38" s="578"/>
      <c r="G38" s="578"/>
      <c r="H38" s="578"/>
      <c r="I38" s="578"/>
      <c r="J38" s="15" t="s">
        <v>859</v>
      </c>
      <c r="K38" s="15"/>
      <c r="L38" s="578"/>
      <c r="M38" s="57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pane xSplit="2" topLeftCell="G1" activePane="topRight" state="frozen"/>
      <selection pane="topLeft" activeCell="A1" sqref="A1"/>
      <selection pane="topRight" activeCell="L14" sqref="L1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384</v>
      </c>
      <c r="B2" s="597"/>
      <c r="C2" s="598" t="str">
        <f>'справка №1-БАЛАНС'!E3</f>
        <v>ЦБА АСЕТ МЕНИДЖМЪНТ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104672605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ІІ-ро тримес. 2008 г.</v>
      </c>
      <c r="D3" s="599"/>
      <c r="E3" s="599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1" t="s">
        <v>464</v>
      </c>
      <c r="B5" s="602"/>
      <c r="C5" s="605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0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0" t="s">
        <v>530</v>
      </c>
      <c r="R5" s="610" t="s">
        <v>531</v>
      </c>
    </row>
    <row r="6" spans="1:18" s="100" customFormat="1" ht="48">
      <c r="A6" s="603"/>
      <c r="B6" s="604"/>
      <c r="C6" s="606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1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1"/>
      <c r="R6" s="611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>
        <f>236+6168</f>
        <v>6404</v>
      </c>
      <c r="F9" s="189"/>
      <c r="G9" s="74">
        <f>D9+E9-F9</f>
        <v>6404</v>
      </c>
      <c r="H9" s="65"/>
      <c r="I9" s="65"/>
      <c r="J9" s="74">
        <f>G9+H9-I9</f>
        <v>6404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6404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>
        <v>16922</v>
      </c>
      <c r="F10" s="189"/>
      <c r="G10" s="74">
        <f aca="true" t="shared" si="2" ref="G10:G39">D10+E10-F10</f>
        <v>16922</v>
      </c>
      <c r="H10" s="65"/>
      <c r="I10" s="65"/>
      <c r="J10" s="74">
        <f aca="true" t="shared" si="3" ref="J10:J39">G10+H10-I10</f>
        <v>16922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16922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f>2154-9</f>
        <v>2145</v>
      </c>
      <c r="E11" s="189">
        <v>4564</v>
      </c>
      <c r="F11" s="189">
        <v>526</v>
      </c>
      <c r="G11" s="74">
        <f t="shared" si="2"/>
        <v>6183</v>
      </c>
      <c r="H11" s="65"/>
      <c r="I11" s="65"/>
      <c r="J11" s="74">
        <f t="shared" si="3"/>
        <v>6183</v>
      </c>
      <c r="K11" s="65">
        <v>1558</v>
      </c>
      <c r="L11" s="65">
        <v>287</v>
      </c>
      <c r="M11" s="65">
        <v>526</v>
      </c>
      <c r="N11" s="74">
        <f t="shared" si="4"/>
        <v>1319</v>
      </c>
      <c r="O11" s="65"/>
      <c r="P11" s="65"/>
      <c r="Q11" s="74">
        <f t="shared" si="0"/>
        <v>1319</v>
      </c>
      <c r="R11" s="74">
        <f t="shared" si="1"/>
        <v>4864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297</v>
      </c>
      <c r="E13" s="189">
        <v>239</v>
      </c>
      <c r="F13" s="189"/>
      <c r="G13" s="74">
        <f t="shared" si="2"/>
        <v>536</v>
      </c>
      <c r="H13" s="65"/>
      <c r="I13" s="65"/>
      <c r="J13" s="74">
        <f t="shared" si="3"/>
        <v>536</v>
      </c>
      <c r="K13" s="65">
        <v>75</v>
      </c>
      <c r="L13" s="65">
        <v>41</v>
      </c>
      <c r="M13" s="65"/>
      <c r="N13" s="74">
        <f t="shared" si="4"/>
        <v>116</v>
      </c>
      <c r="O13" s="65"/>
      <c r="P13" s="65"/>
      <c r="Q13" s="74">
        <f t="shared" si="0"/>
        <v>116</v>
      </c>
      <c r="R13" s="74">
        <f t="shared" si="1"/>
        <v>420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627</v>
      </c>
      <c r="E14" s="189">
        <v>1344</v>
      </c>
      <c r="F14" s="189"/>
      <c r="G14" s="74">
        <f t="shared" si="2"/>
        <v>1971</v>
      </c>
      <c r="H14" s="65"/>
      <c r="I14" s="65"/>
      <c r="J14" s="74">
        <f t="shared" si="3"/>
        <v>1971</v>
      </c>
      <c r="K14" s="65">
        <v>266</v>
      </c>
      <c r="L14" s="65">
        <f>91-2</f>
        <v>89</v>
      </c>
      <c r="M14" s="65"/>
      <c r="N14" s="74">
        <f t="shared" si="4"/>
        <v>355</v>
      </c>
      <c r="O14" s="65"/>
      <c r="P14" s="65"/>
      <c r="Q14" s="74">
        <f t="shared" si="0"/>
        <v>355</v>
      </c>
      <c r="R14" s="74">
        <f t="shared" si="1"/>
        <v>1616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182</v>
      </c>
      <c r="E15" s="457">
        <v>2356</v>
      </c>
      <c r="F15" s="457">
        <v>2418</v>
      </c>
      <c r="G15" s="74">
        <f t="shared" si="2"/>
        <v>120</v>
      </c>
      <c r="H15" s="458"/>
      <c r="I15" s="458"/>
      <c r="J15" s="74">
        <f t="shared" si="3"/>
        <v>120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120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10</v>
      </c>
      <c r="E16" s="189">
        <v>35</v>
      </c>
      <c r="F16" s="189"/>
      <c r="G16" s="74">
        <f t="shared" si="2"/>
        <v>45</v>
      </c>
      <c r="H16" s="65"/>
      <c r="I16" s="65"/>
      <c r="J16" s="74">
        <f t="shared" si="3"/>
        <v>45</v>
      </c>
      <c r="K16" s="65">
        <v>6</v>
      </c>
      <c r="L16" s="65">
        <v>1</v>
      </c>
      <c r="M16" s="65"/>
      <c r="N16" s="74">
        <f t="shared" si="4"/>
        <v>7</v>
      </c>
      <c r="O16" s="65"/>
      <c r="P16" s="65"/>
      <c r="Q16" s="74">
        <f aca="true" t="shared" si="5" ref="Q16:Q25">N16+O16-P16</f>
        <v>7</v>
      </c>
      <c r="R16" s="74">
        <f aca="true" t="shared" si="6" ref="R16:R25">J16-Q16</f>
        <v>38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3261</v>
      </c>
      <c r="E17" s="194">
        <f>SUM(E9:E16)</f>
        <v>31864</v>
      </c>
      <c r="F17" s="194">
        <f>SUM(F9:F16)</f>
        <v>2944</v>
      </c>
      <c r="G17" s="74">
        <f t="shared" si="2"/>
        <v>32181</v>
      </c>
      <c r="H17" s="75">
        <f>SUM(H9:H16)</f>
        <v>0</v>
      </c>
      <c r="I17" s="75">
        <f>SUM(I9:I16)</f>
        <v>0</v>
      </c>
      <c r="J17" s="74">
        <f t="shared" si="3"/>
        <v>32181</v>
      </c>
      <c r="K17" s="75">
        <f>SUM(K9:K16)</f>
        <v>1905</v>
      </c>
      <c r="L17" s="75">
        <f>SUM(L9:L16)</f>
        <v>418</v>
      </c>
      <c r="M17" s="75">
        <f>SUM(M9:M16)</f>
        <v>526</v>
      </c>
      <c r="N17" s="74">
        <f t="shared" si="4"/>
        <v>1797</v>
      </c>
      <c r="O17" s="75">
        <f>SUM(O9:O16)</f>
        <v>0</v>
      </c>
      <c r="P17" s="75">
        <f>SUM(P9:P16)</f>
        <v>0</v>
      </c>
      <c r="Q17" s="74">
        <f t="shared" si="5"/>
        <v>1797</v>
      </c>
      <c r="R17" s="74">
        <f t="shared" si="6"/>
        <v>30384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f>19-2</f>
        <v>17</v>
      </c>
      <c r="E22" s="189">
        <v>677</v>
      </c>
      <c r="F22" s="189"/>
      <c r="G22" s="74">
        <f t="shared" si="2"/>
        <v>694</v>
      </c>
      <c r="H22" s="65"/>
      <c r="I22" s="65"/>
      <c r="J22" s="74">
        <f t="shared" si="3"/>
        <v>694</v>
      </c>
      <c r="K22" s="65">
        <v>8</v>
      </c>
      <c r="L22" s="65">
        <v>4</v>
      </c>
      <c r="M22" s="65"/>
      <c r="N22" s="74">
        <f t="shared" si="4"/>
        <v>12</v>
      </c>
      <c r="O22" s="65"/>
      <c r="P22" s="65"/>
      <c r="Q22" s="74">
        <f t="shared" si="5"/>
        <v>12</v>
      </c>
      <c r="R22" s="74">
        <f t="shared" si="6"/>
        <v>682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442</v>
      </c>
      <c r="E24" s="189">
        <v>3789</v>
      </c>
      <c r="F24" s="189"/>
      <c r="G24" s="74">
        <f t="shared" si="2"/>
        <v>4231</v>
      </c>
      <c r="H24" s="65"/>
      <c r="I24" s="65"/>
      <c r="J24" s="74">
        <f t="shared" si="3"/>
        <v>4231</v>
      </c>
      <c r="K24" s="65">
        <v>335</v>
      </c>
      <c r="L24" s="65">
        <v>60</v>
      </c>
      <c r="M24" s="65"/>
      <c r="N24" s="74">
        <f t="shared" si="4"/>
        <v>395</v>
      </c>
      <c r="O24" s="65"/>
      <c r="P24" s="65"/>
      <c r="Q24" s="74">
        <f t="shared" si="5"/>
        <v>395</v>
      </c>
      <c r="R24" s="74">
        <f t="shared" si="6"/>
        <v>3836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459</v>
      </c>
      <c r="E25" s="190">
        <f aca="true" t="shared" si="7" ref="E25:P25">SUM(E21:E24)</f>
        <v>4466</v>
      </c>
      <c r="F25" s="190">
        <f t="shared" si="7"/>
        <v>0</v>
      </c>
      <c r="G25" s="67">
        <f t="shared" si="2"/>
        <v>4925</v>
      </c>
      <c r="H25" s="66">
        <f t="shared" si="7"/>
        <v>0</v>
      </c>
      <c r="I25" s="66">
        <f t="shared" si="7"/>
        <v>0</v>
      </c>
      <c r="J25" s="67">
        <f t="shared" si="3"/>
        <v>4925</v>
      </c>
      <c r="K25" s="66">
        <f t="shared" si="7"/>
        <v>343</v>
      </c>
      <c r="L25" s="66">
        <f t="shared" si="7"/>
        <v>64</v>
      </c>
      <c r="M25" s="66">
        <f t="shared" si="7"/>
        <v>0</v>
      </c>
      <c r="N25" s="67">
        <f t="shared" si="4"/>
        <v>407</v>
      </c>
      <c r="O25" s="66">
        <f t="shared" si="7"/>
        <v>0</v>
      </c>
      <c r="P25" s="66">
        <f t="shared" si="7"/>
        <v>0</v>
      </c>
      <c r="Q25" s="67">
        <f t="shared" si="5"/>
        <v>407</v>
      </c>
      <c r="R25" s="67">
        <f t="shared" si="6"/>
        <v>4518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>
        <v>33</v>
      </c>
      <c r="F37" s="189"/>
      <c r="G37" s="74">
        <f t="shared" si="2"/>
        <v>33</v>
      </c>
      <c r="H37" s="72"/>
      <c r="I37" s="72"/>
      <c r="J37" s="74">
        <f t="shared" si="3"/>
        <v>33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33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33</v>
      </c>
      <c r="F38" s="194">
        <f t="shared" si="12"/>
        <v>0</v>
      </c>
      <c r="G38" s="74">
        <f t="shared" si="2"/>
        <v>33</v>
      </c>
      <c r="H38" s="75">
        <f t="shared" si="12"/>
        <v>0</v>
      </c>
      <c r="I38" s="75">
        <f t="shared" si="12"/>
        <v>0</v>
      </c>
      <c r="J38" s="74">
        <f t="shared" si="3"/>
        <v>33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3720</v>
      </c>
      <c r="E40" s="438">
        <f>E17+E18+E19+E25+E38+E39</f>
        <v>36363</v>
      </c>
      <c r="F40" s="438">
        <f aca="true" t="shared" si="13" ref="F40:R40">F17+F18+F19+F25+F38+F39</f>
        <v>2944</v>
      </c>
      <c r="G40" s="438">
        <f t="shared" si="13"/>
        <v>37139</v>
      </c>
      <c r="H40" s="438">
        <f t="shared" si="13"/>
        <v>0</v>
      </c>
      <c r="I40" s="438">
        <f t="shared" si="13"/>
        <v>0</v>
      </c>
      <c r="J40" s="438">
        <f t="shared" si="13"/>
        <v>37139</v>
      </c>
      <c r="K40" s="438">
        <f t="shared" si="13"/>
        <v>2248</v>
      </c>
      <c r="L40" s="438">
        <f t="shared" si="13"/>
        <v>482</v>
      </c>
      <c r="M40" s="438">
        <f t="shared" si="13"/>
        <v>526</v>
      </c>
      <c r="N40" s="438">
        <f t="shared" si="13"/>
        <v>2204</v>
      </c>
      <c r="O40" s="438">
        <f t="shared" si="13"/>
        <v>0</v>
      </c>
      <c r="P40" s="438">
        <f t="shared" si="13"/>
        <v>0</v>
      </c>
      <c r="Q40" s="438">
        <f t="shared" si="13"/>
        <v>2204</v>
      </c>
      <c r="R40" s="438">
        <f t="shared" si="13"/>
        <v>34935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867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7"/>
      <c r="L44" s="607"/>
      <c r="M44" s="607"/>
      <c r="N44" s="607"/>
      <c r="O44" s="608" t="s">
        <v>782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8">
      <selection activeCell="C43" sqref="C4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610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8" t="str">
        <f>'справка №1-БАЛАНС'!E3</f>
        <v>ЦБА АСЕТ МЕНИДЖМЪНТ АД</v>
      </c>
      <c r="C3" s="619"/>
      <c r="D3" s="526" t="s">
        <v>2</v>
      </c>
      <c r="E3" s="107">
        <f>'справка №1-БАЛАНС'!H3</f>
        <v>104672605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ІІ-ро тримес. 2008 г.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1268</v>
      </c>
      <c r="D24" s="119">
        <f>SUM(D25:D27)</f>
        <v>1268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909</v>
      </c>
      <c r="D25" s="108">
        <v>909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359</v>
      </c>
      <c r="D26" s="108">
        <v>359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1528</v>
      </c>
      <c r="D28" s="108">
        <v>1528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155</v>
      </c>
      <c r="D29" s="108">
        <v>155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131</v>
      </c>
      <c r="D30" s="108">
        <v>131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60</v>
      </c>
      <c r="D31" s="108">
        <v>60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195</v>
      </c>
      <c r="D33" s="105">
        <f>SUM(D34:D37)</f>
        <v>195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63</v>
      </c>
      <c r="D34" s="108">
        <v>63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132</v>
      </c>
      <c r="D35" s="108">
        <v>132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24</v>
      </c>
      <c r="D38" s="105">
        <f>SUM(D39:D42)</f>
        <v>24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24</v>
      </c>
      <c r="D42" s="108">
        <v>24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3361</v>
      </c>
      <c r="D43" s="104">
        <f>D24+D28+D29+D31+D30+D32+D33+D38</f>
        <v>3361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3361</v>
      </c>
      <c r="D44" s="103">
        <f>D43+D21+D19+D9</f>
        <v>3361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3836</v>
      </c>
      <c r="D56" s="103">
        <f>D57+D59</f>
        <v>0</v>
      </c>
      <c r="E56" s="119">
        <f t="shared" si="1"/>
        <v>3836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2594</v>
      </c>
      <c r="D57" s="108"/>
      <c r="E57" s="119">
        <f t="shared" si="1"/>
        <v>2594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>
        <v>1242</v>
      </c>
      <c r="D59" s="108"/>
      <c r="E59" s="119">
        <f t="shared" si="1"/>
        <v>1242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21</v>
      </c>
      <c r="D64" s="108"/>
      <c r="E64" s="119">
        <f t="shared" si="1"/>
        <v>21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3857</v>
      </c>
      <c r="D66" s="103">
        <f>D52+D56+D61+D62+D63+D64</f>
        <v>0</v>
      </c>
      <c r="E66" s="119">
        <f t="shared" si="1"/>
        <v>3857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</v>
      </c>
      <c r="D68" s="108"/>
      <c r="E68" s="119">
        <f t="shared" si="1"/>
        <v>1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21</v>
      </c>
      <c r="D71" s="105">
        <f>SUM(D72:D74)</f>
        <v>21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20</v>
      </c>
      <c r="D72" s="108">
        <v>20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</v>
      </c>
      <c r="D74" s="108">
        <v>1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22052</v>
      </c>
      <c r="D75" s="103">
        <f>D76+D78</f>
        <v>22052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21538</v>
      </c>
      <c r="D76" s="108">
        <v>21538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>
        <v>514</v>
      </c>
      <c r="D78" s="108">
        <v>514</v>
      </c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12138</v>
      </c>
      <c r="D85" s="104">
        <f>SUM(D86:D90)+D94</f>
        <v>12138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10470</v>
      </c>
      <c r="D87" s="108">
        <v>10470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415</v>
      </c>
      <c r="D88" s="108">
        <v>415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807</v>
      </c>
      <c r="D89" s="108">
        <v>807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163</v>
      </c>
      <c r="D90" s="103">
        <f>SUM(D91:D93)</f>
        <v>163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101</v>
      </c>
      <c r="D92" s="108">
        <v>101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62</v>
      </c>
      <c r="D93" s="108">
        <v>62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283</v>
      </c>
      <c r="D94" s="108">
        <v>283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3</v>
      </c>
      <c r="D95" s="108">
        <v>3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34214</v>
      </c>
      <c r="D96" s="104">
        <f>D85+D80+D75+D71+D95</f>
        <v>34214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38072</v>
      </c>
      <c r="D97" s="104">
        <f>D96+D68+D66</f>
        <v>34214</v>
      </c>
      <c r="E97" s="104">
        <f>E96+E68+E66</f>
        <v>3858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781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867</v>
      </c>
      <c r="B109" s="613"/>
      <c r="C109" s="613" t="s">
        <v>382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782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A1">
      <selection activeCell="H20" sqref="H2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0" t="str">
        <f>'справка №1-БАЛАНС'!E3</f>
        <v>ЦБА АСЕТ МЕНИДЖМЪНТ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104672605</v>
      </c>
    </row>
    <row r="5" spans="1:9" ht="15">
      <c r="A5" s="501" t="s">
        <v>5</v>
      </c>
      <c r="B5" s="621" t="str">
        <f>'справка №1-БАЛАНС'!E5</f>
        <v>ІІ-ро тримес. 2008 г.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1306015</v>
      </c>
      <c r="D19" s="98"/>
      <c r="E19" s="98"/>
      <c r="F19" s="98">
        <v>2068</v>
      </c>
      <c r="G19" s="98"/>
      <c r="H19" s="98">
        <v>347</v>
      </c>
      <c r="I19" s="434">
        <f t="shared" si="0"/>
        <v>1721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1306015</v>
      </c>
      <c r="D26" s="85">
        <f t="shared" si="2"/>
        <v>0</v>
      </c>
      <c r="E26" s="85">
        <f t="shared" si="2"/>
        <v>0</v>
      </c>
      <c r="F26" s="85">
        <f t="shared" si="2"/>
        <v>2068</v>
      </c>
      <c r="G26" s="85">
        <f t="shared" si="2"/>
        <v>0</v>
      </c>
      <c r="H26" s="85">
        <f t="shared" si="2"/>
        <v>347</v>
      </c>
      <c r="I26" s="434">
        <f t="shared" si="0"/>
        <v>1721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867</v>
      </c>
      <c r="B30" s="623"/>
      <c r="C30" s="623"/>
      <c r="D30" s="459" t="s">
        <v>820</v>
      </c>
      <c r="E30" s="622"/>
      <c r="F30" s="622"/>
      <c r="G30" s="622"/>
      <c r="H30" s="420" t="s">
        <v>782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D134" sqref="D134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7" t="str">
        <f>'справка №1-БАЛАНС'!E3</f>
        <v>ЦБА АСЕТ МЕНИДЖМЪНТ АД</v>
      </c>
      <c r="C5" s="627"/>
      <c r="D5" s="627"/>
      <c r="E5" s="570" t="s">
        <v>2</v>
      </c>
      <c r="F5" s="451">
        <f>'справка №1-БАЛАНС'!H3</f>
        <v>104672605</v>
      </c>
    </row>
    <row r="6" spans="1:13" ht="15" customHeight="1">
      <c r="A6" s="27" t="s">
        <v>823</v>
      </c>
      <c r="B6" s="628" t="str">
        <f>'справка №1-БАЛАНС'!E5</f>
        <v>ІІ-ро тримес. 2008 г.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/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/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831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873</v>
      </c>
      <c r="B133" s="40"/>
      <c r="C133" s="441">
        <v>33</v>
      </c>
      <c r="D133" s="441">
        <v>12</v>
      </c>
      <c r="E133" s="441"/>
      <c r="F133" s="443">
        <f>C133-E133</f>
        <v>33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33</v>
      </c>
      <c r="D148" s="429"/>
      <c r="E148" s="429">
        <f>SUM(E133:E147)</f>
        <v>0</v>
      </c>
      <c r="F148" s="442">
        <f>SUM(F133:F147)</f>
        <v>33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33</v>
      </c>
      <c r="D149" s="429"/>
      <c r="E149" s="429">
        <f>E148+E131+E114+E97</f>
        <v>0</v>
      </c>
      <c r="F149" s="442">
        <f>F148+F131+F114+F97</f>
        <v>33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29" t="s">
        <v>850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858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Radostina Nencheva</cp:lastModifiedBy>
  <cp:lastPrinted>2008-08-28T14:39:30Z</cp:lastPrinted>
  <dcterms:created xsi:type="dcterms:W3CDTF">2000-06-29T12:02:40Z</dcterms:created>
  <dcterms:modified xsi:type="dcterms:W3CDTF">2008-08-28T14:39:50Z</dcterms:modified>
  <cp:category/>
  <cp:version/>
  <cp:contentType/>
  <cp:contentStatus/>
</cp:coreProperties>
</file>