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<sst xmlns="http://schemas.openxmlformats.org/spreadsheetml/2006/main" count="1074" uniqueCount="886">
  <si>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</si>
  <si>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</si>
  <si>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</si>
  <si>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</si>
  <si>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</si>
  <si>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</si>
  <si>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</si>
  <si>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</si>
  <si>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</si>
  <si>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</si>
  <si>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</si>
  <si>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</si>
  <si>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</si>
  <si>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</si>
  <si>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</si>
  <si>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</si>
  <si>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</si>
  <si>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</si>
  <si>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</si>
  <si>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</si>
  <si>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</si>
  <si>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</si>
  <si>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</si>
  <si>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</si>
  <si>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</si>
  <si>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</si>
  <si>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</si>
  <si>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</si>
  <si>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</si>
  <si>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</si>
  <si>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</si>
  <si>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</si>
  <si>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</si>
  <si>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</si>
  <si>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</si>
  <si>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</si>
  <si>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</si>
  <si>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</si>
  <si>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</si>
  <si>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</si>
  <si>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</si>
  <si>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</si>
  <si>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</si>
  <si>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</si>
  <si>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</si>
  <si>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</si>
  <si>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</si>
  <si>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</si>
  <si>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</si>
  <si>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</si>
  <si>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</si>
  <si>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</si>
  <si>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</si>
  <si>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</si>
  <si>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</si>
  <si>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</si>
  <si>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</si>
  <si>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</si>
  <si>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</si>
  <si>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</si>
  <si>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</si>
  <si>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</si>
  <si>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</si>
  <si>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</si>
  <si>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</si>
  <si>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</si>
  <si>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</si>
  <si>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</si>
  <si>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</si>
  <si>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</si>
  <si>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</si>
  <si>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</si>
  <si>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</si>
  <si>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</si>
  <si>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</si>
  <si>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</si>
  <si>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</si>
  <si>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</si>
  <si>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</si>
  <si>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</si>
  <si>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</si>
  <si>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</si>
  <si>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</si>
  <si>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</si>
  <si>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</si>
  <si>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</si>
  <si>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</si>
  <si>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</si>
  <si>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</si>
  <si>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</si>
  <si>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</si>
  <si>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</si>
  <si>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</si>
  <si>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</si>
  <si>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</si>
  <si>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</si>
  <si>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</si>
  <si>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</si>
  <si>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</si>
  <si>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</si>
  <si>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</si>
  <si>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</si>
  <si>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</si>
  <si>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</si>
  <si>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</si>
  <si>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</si>
  <si>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</si>
  <si>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</si>
  <si>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</si>
  <si>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</si>
  <si>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</si>
  <si>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</si>
  <si>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</si>
  <si>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</si>
  <si>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</si>
  <si>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</si>
  <si>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</si>
  <si>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</si>
  <si>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</si>
  <si>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</si>
  <si>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</si>
  <si>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</si>
  <si>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</si>
  <si>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</si>
  <si>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</si>
  <si>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</si>
  <si>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</si>
  <si>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</si>
  <si>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</si>
  <si>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</si>
  <si>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</si>
  <si>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</si>
  <si>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</si>
  <si>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</si>
  <si>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</si>
  <si>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</si>
  <si>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</si>
  <si>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</si>
  <si>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</si>
  <si>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</si>
  <si>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</si>
  <si>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</si>
  <si>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</si>
  <si>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</si>
  <si>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</si>
  <si>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</si>
  <si>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</si>
  <si>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</si>
  <si>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</si>
  <si>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</si>
  <si>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</si>
  <si>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</si>
  <si>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</si>
  <si>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</si>
  <si>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</si>
  <si>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</si>
  <si>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</si>
  <si>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</si>
  <si>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</si>
  <si>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</si>
  <si>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</si>
  <si>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</si>
  <si>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</si>
  <si>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</si>
  <si>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</si>
  <si>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</si>
  <si>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</si>
  <si>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</si>
  <si>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</si>
  <si>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</si>
  <si>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</si>
  <si>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</si>
  <si>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</si>
  <si>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</si>
  <si>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</si>
  <si>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</si>
  <si>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</si>
  <si>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</si>
  <si>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</si>
  <si>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</si>
  <si>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</si>
  <si>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</si>
  <si>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</si>
  <si>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</si>
  <si>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</si>
  <si>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</si>
  <si>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</si>
  <si>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</si>
  <si>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</si>
  <si>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</si>
  <si>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</si>
  <si>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</si>
  <si>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</si>
  <si>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</si>
  <si>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</si>
  <si>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</si>
  <si>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</si>
  <si>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</si>
  <si>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</si>
  <si>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</si>
  <si>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</si>
  <si>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</si>
  <si>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</si>
  <si>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</si>
  <si>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</si>
  <si>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</si>
  <si>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</si>
  <si>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</si>
  <si>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</si>
  <si>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</si>
  <si>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</si>
  <si>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</si>
  <si>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</si>
  <si>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</si>
  <si>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</si>
  <si>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</si>
  <si>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</si>
  <si>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</si>
  <si>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</si>
  <si>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</si>
  <si>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</si>
  <si>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</si>
  <si>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</si>
  <si>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</si>
  <si>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</si>
  <si>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</si>
  <si>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</si>
  <si>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</si>
  <si>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</si>
  <si>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</si>
  <si>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</si>
  <si>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</si>
  <si>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</si>
  <si>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</si>
  <si>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</si>
  <si>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</si>
  <si>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</si>
  <si>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</si>
  <si>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</si>
  <si>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</si>
  <si>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</si>
  <si>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</si>
  <si>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</si>
  <si>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</si>
  <si>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</si>
  <si>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</si>
  <si>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</si>
  <si>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</si>
  <si>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</si>
  <si>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</si>
  <si>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</si>
  <si>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</si>
  <si>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</si>
  <si>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</si>
  <si>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</si>
  <si>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</si>
  <si>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</si>
  <si>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</si>
  <si>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</si>
  <si>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</si>
  <si>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</si>
  <si>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</si>
  <si>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</si>
  <si>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</si>
  <si>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</si>
  <si>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</si>
  <si>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</si>
  <si>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</si>
  <si>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</si>
  <si>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</si>
  <si>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</si>
  <si>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</si>
  <si>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</si>
  <si>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</si>
  <si>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</si>
  <si>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</si>
  <si>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</si>
  <si>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</si>
  <si>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</si>
  <si>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</si>
  <si>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</si>
  <si>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</si>
  <si>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</si>
  <si>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</si>
  <si>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</si>
  <si>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</si>
  <si>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</si>
  <si>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</si>
  <si>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</si>
  <si>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</si>
  <si>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</si>
  <si>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</si>
  <si>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</si>
  <si>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</si>
  <si>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</si>
  <si>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</si>
  <si>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</si>
  <si>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</si>
  <si>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</si>
  <si>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</si>
  <si>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</si>
  <si>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</si>
  <si>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</si>
  <si>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</si>
  <si>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</si>
  <si>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</si>
  <si>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</si>
  <si>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</si>
  <si>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</si>
  <si>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</si>
  <si>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</si>
  <si>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</si>
  <si>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</si>
  <si>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</si>
  <si>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</si>
  <si>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</si>
  <si>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</si>
  <si>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</si>
  <si>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</si>
  <si>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</si>
  <si>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</si>
  <si>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</si>
  <si>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</si>
  <si>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</si>
  <si>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</si>
  <si>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</si>
  <si>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</si>
  <si>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</si>
  <si>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</si>
  <si>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</si>
  <si>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</si>
  <si>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</si>
  <si>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</si>
  <si>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</si>
  <si>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</si>
  <si>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</si>
  <si>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</si>
  <si>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</si>
  <si>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</si>
  <si>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</si>
  <si>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</si>
  <si>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</si>
  <si>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</si>
  <si>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</si>
  <si>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</si>
  <si>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</si>
  <si>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</si>
  <si>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</si>
  <si>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</si>
  <si>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</si>
  <si>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</si>
  <si>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</si>
  <si>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</si>
  <si>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</si>
  <si>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</si>
  <si>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</si>
  <si>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</si>
  <si>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</si>
  <si>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</si>
  <si>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</si>
  <si>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</si>
  <si>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</si>
  <si>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</si>
  <si>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</si>
  <si>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</si>
  <si>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</si>
  <si>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</si>
  <si>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</si>
  <si>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</si>
  <si>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</si>
  <si>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</si>
  <si>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</si>
  <si>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</si>
  <si>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</si>
  <si>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</si>
  <si>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</si>
  <si>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</si>
  <si>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</si>
  <si>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</si>
  <si>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</si>
  <si>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</si>
  <si>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</si>
  <si>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</si>
  <si>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</si>
  <si>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</si>
  <si>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</si>
  <si>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</si>
  <si>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</si>
  <si>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</si>
  <si>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</si>
  <si>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</si>
  <si>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</si>
  <si>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</si>
  <si>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</si>
  <si>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</si>
  <si>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</si>
  <si>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</si>
  <si>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</si>
  <si>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</si>
  <si>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</si>
  <si>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</si>
  <si>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</si>
  <si>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</si>
  <si>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</si>
  <si>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</si>
  <si>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</si>
  <si>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</si>
  <si>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</si>
  <si>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</si>
  <si>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</si>
  <si>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</si>
  <si>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</si>
  <si>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</si>
  <si>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</si>
  <si>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</si>
  <si>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</si>
  <si>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</si>
  <si>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</si>
  <si>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</si>
  <si>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</si>
  <si>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</si>
  <si>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</si>
  <si>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</si>
  <si>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</si>
  <si>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</si>
  <si>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</si>
  <si>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</si>
  <si>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</si>
  <si>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</si>
  <si>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</si>
  <si>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</si>
  <si>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</si>
  <si>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</si>
  <si>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</si>
  <si>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</si>
  <si>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</si>
  <si>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</si>
  <si>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</si>
  <si>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</si>
  <si>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</si>
  <si>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</si>
  <si>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</si>
  <si>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</si>
  <si>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</si>
  <si>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</si>
  <si>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</si>
  <si>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</si>
  <si>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</si>
  <si>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</si>
  <si>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</si>
  <si>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</si>
  <si>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</si>
  <si>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</si>
  <si>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</si>
  <si>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</si>
  <si>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</si>
  <si>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</si>
  <si>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</si>
  <si>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</si>
  <si>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</si>
  <si>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</si>
  <si>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</si>
  <si>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</si>
  <si>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</si>
  <si>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</si>
  <si>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</si>
  <si>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</si>
  <si>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</si>
  <si>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</si>
  <si>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</si>
  <si>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</si>
  <si>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</si>
  <si>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</si>
  <si>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</si>
  <si>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</si>
  <si>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</si>
  <si>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</si>
  <si>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</si>
  <si>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</si>
  <si>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</si>
  <si>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</si>
  <si>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</si>
  <si>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</si>
  <si>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</si>
  <si>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</si>
  <si>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</si>
  <si>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</si>
  <si>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</si>
  <si>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</si>
  <si>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</si>
  <si>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</si>
  <si>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</si>
  <si>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</si>
  <si>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</si>
  <si>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</si>
  <si>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</si>
  <si>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</si>
  <si>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</si>
  <si>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</si>
  <si>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</si>
  <si>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</si>
  <si>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</si>
  <si>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</si>
  <si>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</si>
  <si>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</si>
  <si>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</si>
  <si>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</si>
  <si>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</si>
  <si>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</si>
  <si>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</si>
  <si>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</si>
  <si>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</si>
  <si>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</si>
  <si>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</si>
  <si>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</si>
  <si>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</si>
  <si>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</si>
  <si>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</si>
  <si>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</si>
  <si>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</si>
  <si>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</si>
  <si>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</si>
  <si>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</si>
  <si>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</si>
  <si>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</si>
  <si>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</si>
  <si>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</si>
  <si>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</si>
  <si>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</si>
  <si>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</si>
  <si>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</si>
  <si>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</si>
  <si>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</si>
  <si>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</si>
  <si>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</si>
  <si>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</si>
  <si>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</si>
  <si>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</si>
  <si>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</si>
  <si>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</si>
  <si>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</si>
  <si>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</si>
  <si>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</si>
  <si>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</si>
  <si>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</si>
  <si>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</si>
  <si>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</si>
  <si>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</si>
  <si>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</si>
  <si>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</si>
  <si>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</si>
  <si>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</si>
  <si>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</si>
  <si>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</si>
  <si>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</si>
  <si>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</si>
  <si>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</si>
  <si>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</si>
  <si>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</si>
  <si>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</si>
  <si>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</si>
  <si>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</si>
  <si>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</si>
  <si>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</si>
  <si>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</si>
  <si>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</si>
  <si>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</si>
  <si>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</si>
  <si>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</si>
  <si>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</si>
  <si>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</si>
  <si>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</si>
  <si>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</si>
  <si>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</si>
  <si>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</si>
  <si>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</si>
  <si>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</si>
  <si>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</si>
  <si>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</si>
  <si>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</si>
  <si>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</si>
  <si>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</si>
  <si>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</si>
  <si>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</si>
  <si>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</si>
  <si>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</si>
  <si>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</si>
  <si>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</si>
  <si>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</si>
  <si>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</si>
  <si>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</si>
  <si>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</si>
  <si>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</si>
  <si>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</si>
  <si>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</si>
  <si>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</si>
  <si>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</si>
  <si>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</si>
  <si>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</si>
  <si>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</si>
  <si>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</si>
  <si>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</si>
  <si>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</si>
  <si>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</si>
  <si>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</si>
  <si>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</si>
  <si>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</si>
  <si>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</si>
  <si>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</si>
  <si>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</si>
  <si>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</si>
  <si>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</si>
  <si>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</si>
  <si>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</si>
  <si>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</si>
  <si>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</si>
  <si>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</si>
  <si>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</si>
  <si>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</si>
  <si>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</si>
  <si>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</si>
  <si>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</si>
  <si>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</si>
  <si>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</si>
  <si>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</si>
  <si>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</si>
  <si>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</si>
  <si>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</si>
  <si>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</si>
  <si>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</si>
  <si>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</si>
  <si>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</si>
  <si>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</si>
  <si>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</si>
  <si>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</si>
  <si>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</si>
  <si>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</si>
  <si>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</si>
  <si>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</si>
  <si>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</si>
  <si>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</si>
  <si>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</si>
  <si>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</si>
  <si>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</si>
  <si>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</si>
  <si>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</si>
  <si>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</si>
  <si>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</si>
  <si>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</si>
  <si>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</si>
  <si>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</si>
  <si>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</si>
  <si>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</si>
  <si>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</si>
  <si>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</si>
  <si>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</si>
  <si>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</si>
  <si>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</si>
  <si>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</si>
  <si>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</si>
  <si>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</si>
  <si>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</si>
  <si>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</si>
  <si>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</si>
  <si>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</si>
  <si>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</si>
  <si>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</si>
  <si>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</si>
  <si>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</si>
  <si>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</si>
  <si>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</si>
  <si>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</si>
  <si>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</si>
  <si>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</si>
  <si>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</si>
  <si>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</si>
  <si>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</si>
  <si>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</si>
  <si>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</si>
  <si>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</si>
  <si>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</si>
  <si>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</si>
  <si>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</si>
  <si>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</si>
  <si>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</si>
  <si>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</si>
  <si>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</si>
  <si>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</si>
  <si>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</si>
  <si>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</si>
  <si>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</si>
  <si>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</si>
  <si>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</si>
  <si>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</si>
  <si>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</si>
  <si>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</si>
  <si>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</si>
  <si>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</si>
  <si>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</si>
  <si>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</si>
  <si>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</si>
  <si>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</si>
  <si>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</si>
  <si>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</si>
  <si>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</si>
  <si>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</si>
  <si>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</si>
  <si>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</si>
  <si>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</si>
  <si>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</si>
  <si>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</si>
  <si>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</si>
  <si>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</si>
  <si>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</si>
  <si>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</si>
  <si>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</si>
  <si>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</si>
  <si>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</si>
  <si>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</si>
  <si>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</si>
  <si>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</si>
  <si>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</si>
  <si>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</si>
  <si>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</si>
  <si>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</si>
  <si>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</si>
  <si>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</si>
  <si>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</si>
  <si>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</si>
  <si>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</si>
  <si>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</si>
  <si>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</si>
  <si>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</si>
  <si>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</si>
  <si>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</si>
  <si>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</si>
  <si>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</si>
  <si>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</si>
  <si>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</si>
  <si>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</si>
  <si>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</si>
  <si>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</si>
  <si>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</si>
  <si>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</si>
  <si>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</si>
  <si>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</si>
  <si>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</si>
  <si>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</si>
  <si>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</si>
  <si>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</si>
  <si>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</si>
  <si>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</si>
  <si>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</si>
  <si>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</si>
  <si>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</si>
  <si>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</si>
  <si>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</si>
  <si>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</si>
  <si>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</si>
  <si>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</si>
  <si>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</si>
  <si>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</si>
  <si>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</si>
  <si>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</si>
  <si>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</si>
  <si>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</si>
  <si>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</si>
  <si>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</si>
  <si>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</si>
  <si>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</si>
  <si>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</si>
  <si>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</si>
  <si>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</si>
  <si>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</si>
  <si>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</si>
  <si>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</si>
  <si>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</si>
  <si>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</si>
  <si>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</si>
  <si>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</si>
  <si>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</si>
  <si>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</si>
  <si>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</si>
  <si>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</si>
  <si>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</si>
  <si>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</si>
  <si>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</si>
  <si>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</si>
  <si>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</si>
  <si>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</si>
  <si>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</si>
  <si>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</si>
  <si>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</si>
  <si>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</si>
  <si>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</si>
  <si>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</si>
  <si>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</si>
  <si>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</si>
  <si>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</si>
  <si>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</si>
  <si>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</si>
  <si>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</si>
  <si>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</si>
  <si>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</si>
  <si>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</si>
  <si>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</si>
  <si>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</si>
  <si>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</si>
  <si>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</si>
  <si>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</si>
  <si>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</si>
  <si>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</si>
  <si>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</si>
  <si>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</si>
  <si>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</si>
  <si>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</si>
  <si>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</si>
  <si>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</si>
  <si>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</si>
  <si>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</si>
  <si>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</si>
  <si>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</si>
  <si>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</si>
  <si>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</si>
  <si>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</si>
  <si>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</si>
  <si>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</si>
  <si>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</si>
  <si>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</si>
  <si>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</si>
  <si>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</si>
  <si>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</si>
  <si>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</si>
  <si>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</si>
  <si>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</si>
  <si>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</si>
  <si>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</si>
  <si>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</si>
  <si>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</si>
  <si>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</si>
  <si>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</si>
  <si>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</si>
  <si>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</si>
  <si>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</si>
  <si>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</si>
  <si>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</si>
  <si>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</si>
  <si>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</si>
  <si>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</si>
  <si>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</si>
  <si>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</si>
  <si>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</si>
  <si>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</si>
  <si>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</si>
  <si>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</si>
  <si>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</si>
  <si>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</si>
  <si>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</si>
  <si>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</si>
  <si>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</si>
  <si>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</si>
  <si>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</si>
  <si>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</si>
  <si>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</si>
  <si>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</si>
  <si>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</si>
  <si>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</si>
  <si>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</si>
  <si>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</si>
  <si>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</si>
  <si>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</si>
  <si>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</si>
  <si>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</si>
  <si>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</si>
  <si>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</si>
  <si>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</si>
  <si>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</si>
  <si>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</si>
  <si>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01.01.2016 г. до 30.09.2016 г.</t>
  </si>
  <si>
    <t>Дата на съставяне: 12.10.2016 г.</t>
  </si>
  <si>
    <t>12.10.2016 г.</t>
  </si>
  <si>
    <t xml:space="preserve">Дата на съставяне:     12.10.2016 г.                                  </t>
  </si>
  <si>
    <t xml:space="preserve">Дата  на съставяне:12.10.2016 г.                                                                                                                                </t>
  </si>
  <si>
    <t xml:space="preserve">Дата на съставяне: 12.10.2016 г.                    </t>
  </si>
  <si>
    <t>Дата на съставяне:12.10.2016 г.</t>
  </si>
  <si>
    <t>Дата на съставяне: 12.10.2016г.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</si>
</sst>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0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33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1" fontId="11" fillId="36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35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36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3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44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34" borderId="12" xfId="41" applyNumberFormat="1" applyFont="1" applyFill="1" applyBorder="1" applyAlignment="1" applyProtection="1">
      <alignment vertical="top" wrapText="1"/>
      <protection locked="0"/>
    </xf>
    <xf numFmtId="1" fontId="9" fillId="34" borderId="17" xfId="41" applyNumberFormat="1" applyFont="1" applyFill="1" applyBorder="1" applyAlignment="1" applyProtection="1">
      <alignment vertical="top" wrapText="1"/>
      <protection locked="0"/>
    </xf>
    <xf numFmtId="1" fontId="9" fillId="36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35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36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33" borderId="13" xfId="44" applyFont="1" applyFill="1" applyBorder="1" applyAlignment="1">
      <alignment horizontal="centerContinuous" vertical="center" wrapText="1"/>
      <protection/>
    </xf>
    <xf numFmtId="0" fontId="10" fillId="33" borderId="11" xfId="44" applyFont="1" applyFill="1" applyBorder="1" applyAlignment="1">
      <alignment horizontal="centerContinuous" vertical="center" wrapText="1"/>
      <protection/>
    </xf>
    <xf numFmtId="1" fontId="11" fillId="33" borderId="12" xfId="44" applyNumberFormat="1" applyFont="1" applyFill="1" applyBorder="1" applyAlignment="1" applyProtection="1">
      <alignment vertical="center"/>
      <protection locked="0"/>
    </xf>
    <xf numFmtId="1" fontId="11" fillId="33" borderId="14" xfId="44" applyNumberFormat="1" applyFont="1" applyFill="1" applyBorder="1" applyAlignment="1" applyProtection="1">
      <alignment vertical="center"/>
      <protection locked="0"/>
    </xf>
    <xf numFmtId="1" fontId="11" fillId="33" borderId="16" xfId="44" applyNumberFormat="1" applyFont="1" applyFill="1" applyBorder="1" applyAlignment="1" applyProtection="1">
      <alignment vertical="center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1" applyNumberFormat="1" applyFont="1" applyFill="1" applyBorder="1" applyAlignment="1" applyProtection="1">
      <alignment vertical="top"/>
      <protection/>
    </xf>
    <xf numFmtId="0" fontId="18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38" borderId="17" xfId="41" applyNumberFormat="1" applyFont="1" applyFill="1" applyBorder="1" applyAlignment="1" applyProtection="1">
      <alignment vertical="top" wrapText="1"/>
      <protection locked="0"/>
    </xf>
    <xf numFmtId="1" fontId="9" fillId="38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1" applyFont="1" applyFill="1" applyBorder="1" applyAlignment="1" applyProtection="1">
      <alignment horizontal="left" vertical="top" wrapText="1"/>
      <protection/>
    </xf>
    <xf numFmtId="1" fontId="17" fillId="37" borderId="10" xfId="41" applyNumberFormat="1" applyFont="1" applyFill="1" applyBorder="1" applyAlignment="1" applyProtection="1">
      <alignment vertical="top" wrapText="1"/>
      <protection/>
    </xf>
    <xf numFmtId="0" fontId="17" fillId="37" borderId="37" xfId="41" applyFont="1" applyFill="1" applyBorder="1" applyAlignment="1" applyProtection="1">
      <alignment horizontal="left" vertical="top" wrapText="1"/>
      <protection/>
    </xf>
    <xf numFmtId="0" fontId="17" fillId="37" borderId="29" xfId="41" applyFont="1" applyFill="1" applyBorder="1" applyAlignment="1" applyProtection="1">
      <alignment vertical="top" wrapText="1"/>
      <protection/>
    </xf>
    <xf numFmtId="0" fontId="17" fillId="37" borderId="38" xfId="41" applyFont="1" applyFill="1" applyBorder="1" applyAlignment="1" applyProtection="1">
      <alignment vertical="top" wrapText="1"/>
      <protection/>
    </xf>
    <xf numFmtId="49" fontId="17" fillId="37" borderId="36" xfId="41" applyNumberFormat="1" applyFont="1" applyFill="1" applyBorder="1" applyAlignment="1" applyProtection="1">
      <alignment vertical="center" wrapText="1"/>
      <protection/>
    </xf>
    <xf numFmtId="0" fontId="17" fillId="37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184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3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36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49" fontId="20" fillId="0" borderId="10" xfId="43" applyNumberFormat="1" applyFont="1" applyBorder="1" applyAlignment="1" applyProtection="1">
      <alignment horizontal="centerContinuous" wrapText="1"/>
      <protection/>
    </xf>
    <xf numFmtId="1" fontId="11" fillId="35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21" fillId="0" borderId="0" xfId="40" applyFont="1">
      <alignment/>
      <protection/>
    </xf>
    <xf numFmtId="0" fontId="7" fillId="0" borderId="0" xfId="41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83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" wrapText="1"/>
      <protection locked="0"/>
    </xf>
    <xf numFmtId="0" fontId="10" fillId="0" borderId="0" xfId="44" applyFont="1" applyAlignment="1">
      <alignment horizontal="center" wrapText="1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9" fillId="0" borderId="0" xfId="44" applyFont="1" applyAlignment="1" applyProtection="1">
      <alignment horizontal="left"/>
      <protection/>
    </xf>
    <xf numFmtId="0" fontId="9" fillId="0" borderId="0" xfId="44" applyFont="1" applyAlignment="1" applyProtection="1">
      <alignment horizontal="right"/>
      <protection/>
    </xf>
    <xf numFmtId="184" fontId="10" fillId="0" borderId="32" xfId="41" applyNumberFormat="1" applyFont="1" applyBorder="1" applyAlignment="1" applyProtection="1">
      <alignment horizontal="left" vertical="top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 locked="0"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184" fontId="10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184" fontId="10" fillId="0" borderId="0" xfId="39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84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84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A102" sqref="A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855</v>
      </c>
      <c r="F3" s="217" t="s">
        <v>2</v>
      </c>
      <c r="G3" s="172"/>
      <c r="H3" s="461">
        <v>819364036</v>
      </c>
    </row>
    <row r="4" spans="1:8" ht="15">
      <c r="A4" s="575" t="s">
        <v>3</v>
      </c>
      <c r="B4" s="581"/>
      <c r="C4" s="581"/>
      <c r="D4" s="581"/>
      <c r="E4" s="504" t="s">
        <v>856</v>
      </c>
      <c r="F4" s="577" t="s">
        <v>4</v>
      </c>
      <c r="G4" s="578"/>
      <c r="H4" s="461">
        <v>201</v>
      </c>
    </row>
    <row r="5" spans="1:8" ht="15">
      <c r="A5" s="575" t="s">
        <v>5</v>
      </c>
      <c r="B5" s="576"/>
      <c r="C5" s="576"/>
      <c r="D5" s="576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3903</v>
      </c>
      <c r="D12" s="151">
        <v>4146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23</v>
      </c>
      <c r="D13" s="151">
        <v>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7400</v>
      </c>
      <c r="D19" s="155">
        <f>SUM(D11:D18)</f>
        <v>7659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2605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7489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7489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7489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201</v>
      </c>
      <c r="H27" s="154">
        <f>SUM(H28:H30)</f>
        <v>597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201</v>
      </c>
      <c r="H28" s="152">
        <v>597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-133</v>
      </c>
      <c r="H32" s="316">
        <v>-260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68</v>
      </c>
      <c r="H33" s="154">
        <f>H27+H31+H32</f>
        <v>337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8093</v>
      </c>
      <c r="H36" s="154">
        <f>H25+H17+H33</f>
        <v>9490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10005</v>
      </c>
      <c r="D55" s="155">
        <f>D19+D20+D21+D27+D32+D45+D51+D53+D54</f>
        <v>13675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1347</v>
      </c>
      <c r="H61" s="154">
        <f>SUM(H62:H68)</f>
        <v>3428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8</v>
      </c>
      <c r="E64" s="237" t="s">
        <v>200</v>
      </c>
      <c r="F64" s="242" t="s">
        <v>201</v>
      </c>
      <c r="G64" s="152">
        <v>498</v>
      </c>
      <c r="H64" s="152">
        <v>493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203</v>
      </c>
      <c r="H66" s="152">
        <v>132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73</v>
      </c>
      <c r="H67" s="152">
        <v>42</v>
      </c>
    </row>
    <row r="68" spans="1:8" ht="15">
      <c r="A68" s="235" t="s">
        <v>211</v>
      </c>
      <c r="B68" s="241" t="s">
        <v>212</v>
      </c>
      <c r="C68" s="151">
        <v>3</v>
      </c>
      <c r="D68" s="151">
        <v>11</v>
      </c>
      <c r="E68" s="237" t="s">
        <v>213</v>
      </c>
      <c r="F68" s="242" t="s">
        <v>214</v>
      </c>
      <c r="G68" s="152">
        <v>573</v>
      </c>
      <c r="H68" s="152">
        <v>2761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591</v>
      </c>
      <c r="H69" s="152">
        <v>815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1938</v>
      </c>
      <c r="H71" s="161">
        <f>H59+H60+H61+H69+H70</f>
        <v>4243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>
        <v>38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</v>
      </c>
      <c r="D75" s="155">
        <f>SUM(D67:D74)</f>
        <v>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1938</v>
      </c>
      <c r="H79" s="162">
        <f>H71+H74+H75+H76</f>
        <v>4243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</v>
      </c>
      <c r="D93" s="155">
        <f>D64+D75+D84+D91+D92</f>
        <v>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10031</v>
      </c>
      <c r="D94" s="164">
        <f>D93+D55</f>
        <v>13733</v>
      </c>
      <c r="E94" s="449" t="s">
        <v>270</v>
      </c>
      <c r="F94" s="289" t="s">
        <v>271</v>
      </c>
      <c r="G94" s="165">
        <f>G36+G39+G55+G79</f>
        <v>10031</v>
      </c>
      <c r="H94" s="165">
        <f>H36+H39+H55+H79</f>
        <v>13733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9" t="s">
        <v>859</v>
      </c>
      <c r="D98" s="579"/>
      <c r="E98" s="579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9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 ДУПНИЦА-ТАБАК " АД</v>
      </c>
      <c r="C2" s="584"/>
      <c r="D2" s="584"/>
      <c r="E2" s="584"/>
      <c r="F2" s="586" t="s">
        <v>2</v>
      </c>
      <c r="G2" s="586"/>
      <c r="H2" s="526">
        <f>'справка №1-БАЛАНС'!H3</f>
        <v>819364036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5" t="str">
        <f>'справка №1-БАЛАНС'!E5</f>
        <v>от 01.01.2016 г. до 30.09.2016 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6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15</v>
      </c>
      <c r="D10" s="46">
        <v>6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162</v>
      </c>
      <c r="D11" s="46">
        <v>162</v>
      </c>
      <c r="E11" s="300" t="s">
        <v>292</v>
      </c>
      <c r="F11" s="549" t="s">
        <v>293</v>
      </c>
      <c r="G11" s="550">
        <v>1</v>
      </c>
      <c r="H11" s="550">
        <v>2</v>
      </c>
    </row>
    <row r="12" spans="1:8" ht="12">
      <c r="A12" s="298" t="s">
        <v>294</v>
      </c>
      <c r="B12" s="299" t="s">
        <v>295</v>
      </c>
      <c r="C12" s="46">
        <v>94</v>
      </c>
      <c r="D12" s="46">
        <v>91</v>
      </c>
      <c r="E12" s="300" t="s">
        <v>78</v>
      </c>
      <c r="F12" s="549" t="s">
        <v>296</v>
      </c>
      <c r="G12" s="550">
        <v>1178</v>
      </c>
      <c r="H12" s="550">
        <v>20</v>
      </c>
    </row>
    <row r="13" spans="1:18" ht="12">
      <c r="A13" s="298" t="s">
        <v>297</v>
      </c>
      <c r="B13" s="299" t="s">
        <v>298</v>
      </c>
      <c r="C13" s="46">
        <v>14</v>
      </c>
      <c r="D13" s="46">
        <v>15</v>
      </c>
      <c r="E13" s="301" t="s">
        <v>51</v>
      </c>
      <c r="F13" s="551" t="s">
        <v>299</v>
      </c>
      <c r="G13" s="548">
        <f>SUM(G9:G12)</f>
        <v>1179</v>
      </c>
      <c r="H13" s="548">
        <f>SUM(H9:H12)</f>
        <v>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1679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690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2658</v>
      </c>
      <c r="D19" s="49">
        <f>SUM(D9:D15)+D16</f>
        <v>282</v>
      </c>
      <c r="E19" s="304" t="s">
        <v>316</v>
      </c>
      <c r="F19" s="552" t="s">
        <v>317</v>
      </c>
      <c r="G19" s="550"/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1346</v>
      </c>
      <c r="H23" s="550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1346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2658</v>
      </c>
      <c r="D28" s="50">
        <f>D26+D19</f>
        <v>282</v>
      </c>
      <c r="E28" s="127" t="s">
        <v>338</v>
      </c>
      <c r="F28" s="554" t="s">
        <v>339</v>
      </c>
      <c r="G28" s="548">
        <f>G13+G15+G24</f>
        <v>2525</v>
      </c>
      <c r="H28" s="548">
        <f>H13+H15+H24</f>
        <v>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133</v>
      </c>
      <c r="H30" s="53">
        <f>IF((D28-H28)&gt;0,D28-H28,0)</f>
        <v>260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2658</v>
      </c>
      <c r="D33" s="49">
        <f>D28-D31+D32</f>
        <v>282</v>
      </c>
      <c r="E33" s="127" t="s">
        <v>352</v>
      </c>
      <c r="F33" s="554" t="s">
        <v>353</v>
      </c>
      <c r="G33" s="53">
        <f>G32-G31+G28</f>
        <v>2525</v>
      </c>
      <c r="H33" s="53">
        <f>H32-H31+H28</f>
        <v>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133</v>
      </c>
      <c r="H34" s="548">
        <f>IF((D33-H33)&gt;0,D33-H33,0)</f>
        <v>260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133</v>
      </c>
      <c r="H39" s="559">
        <f>IF(H34&gt;0,IF(D35+H34&lt;0,0,D35+H34),IF(D34-D35&lt;0,D35-D34,0))</f>
        <v>260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133</v>
      </c>
      <c r="H41" s="52">
        <f>IF(D39=0,IF(H39-H40&gt;0,H39-H40+D40,0),IF(D39-D40&lt;0,D40-D39+H40,0))</f>
        <v>260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2658</v>
      </c>
      <c r="D42" s="53">
        <f>D33+D35+D39</f>
        <v>282</v>
      </c>
      <c r="E42" s="128" t="s">
        <v>379</v>
      </c>
      <c r="F42" s="129" t="s">
        <v>380</v>
      </c>
      <c r="G42" s="53">
        <f>G39+G33</f>
        <v>2658</v>
      </c>
      <c r="H42" s="53">
        <f>H39+H33</f>
        <v>282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853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2" t="s">
        <v>862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01.01.2016 г. до 30.09.2016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46</v>
      </c>
      <c r="D10" s="54">
        <v>28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-30</v>
      </c>
      <c r="D11" s="54">
        <v>-20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</v>
      </c>
      <c r="D20" s="55">
        <f>SUM(D10:D19)</f>
        <v>-4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3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8"/>
      <c r="D50" s="588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88"/>
      <c r="D52" s="588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01.01.2016 г. до 30.09.2016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597</v>
      </c>
      <c r="J11" s="58">
        <f>'справка №1-БАЛАНС'!H29+'справка №1-БАЛАНС'!H32</f>
        <v>-260</v>
      </c>
      <c r="K11" s="60"/>
      <c r="L11" s="344">
        <f>SUM(C11:K11)</f>
        <v>9490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597</v>
      </c>
      <c r="J15" s="61">
        <f t="shared" si="2"/>
        <v>-260</v>
      </c>
      <c r="K15" s="61">
        <f t="shared" si="2"/>
        <v>0</v>
      </c>
      <c r="L15" s="344">
        <f t="shared" si="1"/>
        <v>9490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-133</v>
      </c>
      <c r="K16" s="60"/>
      <c r="L16" s="344">
        <f t="shared" si="1"/>
        <v>-133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-396</v>
      </c>
      <c r="J20" s="60">
        <v>260</v>
      </c>
      <c r="K20" s="60"/>
      <c r="L20" s="344">
        <f t="shared" si="1"/>
        <v>-136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-1128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-1128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1128</v>
      </c>
      <c r="G23" s="185"/>
      <c r="H23" s="185"/>
      <c r="I23" s="185"/>
      <c r="J23" s="185"/>
      <c r="K23" s="185"/>
      <c r="L23" s="344">
        <f t="shared" si="1"/>
        <v>1128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7489</v>
      </c>
      <c r="G29" s="59">
        <f t="shared" si="6"/>
        <v>0</v>
      </c>
      <c r="H29" s="59">
        <f t="shared" si="6"/>
        <v>0</v>
      </c>
      <c r="I29" s="59">
        <f t="shared" si="6"/>
        <v>201</v>
      </c>
      <c r="J29" s="59">
        <f t="shared" si="6"/>
        <v>-133</v>
      </c>
      <c r="K29" s="59">
        <f t="shared" si="6"/>
        <v>0</v>
      </c>
      <c r="L29" s="344">
        <f t="shared" si="1"/>
        <v>8093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7489</v>
      </c>
      <c r="G32" s="59">
        <f t="shared" si="7"/>
        <v>0</v>
      </c>
      <c r="H32" s="59">
        <f t="shared" si="7"/>
        <v>0</v>
      </c>
      <c r="I32" s="59">
        <f t="shared" si="7"/>
        <v>201</v>
      </c>
      <c r="J32" s="59">
        <f t="shared" si="7"/>
        <v>-133</v>
      </c>
      <c r="K32" s="59">
        <f t="shared" si="7"/>
        <v>0</v>
      </c>
      <c r="L32" s="344">
        <f t="shared" si="1"/>
        <v>8093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0" t="s">
        <v>868</v>
      </c>
      <c r="E38" s="590"/>
      <c r="F38" s="590"/>
      <c r="G38" s="590"/>
      <c r="H38" s="590"/>
      <c r="I38" s="590"/>
      <c r="J38" s="15" t="s">
        <v>869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E51" sqref="E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" ДУПНИЦА-ТАБАК "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от 01.01.2016 г. до 30.09.2016 г.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6" t="s">
        <v>462</v>
      </c>
      <c r="B5" s="597"/>
      <c r="C5" s="60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598"/>
      <c r="B6" s="599"/>
      <c r="C6" s="60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1969</v>
      </c>
      <c r="L10" s="65">
        <v>162</v>
      </c>
      <c r="M10" s="65"/>
      <c r="N10" s="74">
        <f aca="true" t="shared" si="4" ref="N10:N39">K10+L10-M10</f>
        <v>2131</v>
      </c>
      <c r="O10" s="65"/>
      <c r="P10" s="65"/>
      <c r="Q10" s="74">
        <f t="shared" si="0"/>
        <v>2131</v>
      </c>
      <c r="R10" s="74">
        <f t="shared" si="1"/>
        <v>3903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4</v>
      </c>
      <c r="M11" s="65"/>
      <c r="N11" s="74">
        <f t="shared" si="4"/>
        <v>152</v>
      </c>
      <c r="O11" s="65"/>
      <c r="P11" s="65"/>
      <c r="Q11" s="74">
        <f t="shared" si="0"/>
        <v>152</v>
      </c>
      <c r="R11" s="74">
        <f t="shared" si="1"/>
        <v>23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1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14</v>
      </c>
      <c r="G17" s="74">
        <f t="shared" si="2"/>
        <v>9746</v>
      </c>
      <c r="H17" s="75">
        <f>SUM(H9:H16)</f>
        <v>0</v>
      </c>
      <c r="I17" s="75">
        <f>SUM(I9:I16)</f>
        <v>0</v>
      </c>
      <c r="J17" s="74">
        <f t="shared" si="3"/>
        <v>9746</v>
      </c>
      <c r="K17" s="75">
        <f>SUM(K9:K16)</f>
        <v>2179</v>
      </c>
      <c r="L17" s="75">
        <f>SUM(L9:L16)</f>
        <v>167</v>
      </c>
      <c r="M17" s="75">
        <f>SUM(M9:M16)</f>
        <v>0</v>
      </c>
      <c r="N17" s="74">
        <f t="shared" si="4"/>
        <v>2346</v>
      </c>
      <c r="O17" s="75">
        <f>SUM(O9:O16)</f>
        <v>0</v>
      </c>
      <c r="P17" s="75">
        <f>SUM(P9:P16)</f>
        <v>0</v>
      </c>
      <c r="Q17" s="74">
        <f t="shared" si="5"/>
        <v>2346</v>
      </c>
      <c r="R17" s="74">
        <f t="shared" si="6"/>
        <v>7400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3411</v>
      </c>
      <c r="G18" s="74">
        <f t="shared" si="2"/>
        <v>2605</v>
      </c>
      <c r="H18" s="63"/>
      <c r="I18" s="63"/>
      <c r="J18" s="74">
        <f t="shared" si="3"/>
        <v>2605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3425</v>
      </c>
      <c r="G40" s="438">
        <f t="shared" si="13"/>
        <v>12351</v>
      </c>
      <c r="H40" s="438">
        <f t="shared" si="13"/>
        <v>0</v>
      </c>
      <c r="I40" s="438">
        <f t="shared" si="13"/>
        <v>0</v>
      </c>
      <c r="J40" s="438">
        <f t="shared" si="13"/>
        <v>12351</v>
      </c>
      <c r="K40" s="438">
        <f t="shared" si="13"/>
        <v>2179</v>
      </c>
      <c r="L40" s="438">
        <f t="shared" si="13"/>
        <v>167</v>
      </c>
      <c r="M40" s="438">
        <f t="shared" si="13"/>
        <v>0</v>
      </c>
      <c r="N40" s="438">
        <f t="shared" si="13"/>
        <v>2346</v>
      </c>
      <c r="O40" s="438">
        <f t="shared" si="13"/>
        <v>0</v>
      </c>
      <c r="P40" s="438">
        <f t="shared" si="13"/>
        <v>0</v>
      </c>
      <c r="Q40" s="438">
        <f t="shared" si="13"/>
        <v>2346</v>
      </c>
      <c r="R40" s="438">
        <f t="shared" si="13"/>
        <v>10005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2"/>
      <c r="L44" s="602"/>
      <c r="M44" s="602"/>
      <c r="N44" s="602"/>
      <c r="O44" s="603" t="s">
        <v>857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A114" sqref="A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01.01.2016 г. до 30.09.2016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3</v>
      </c>
      <c r="D28" s="108">
        <v>3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</v>
      </c>
      <c r="D38" s="105">
        <f>SUM(D39:D42)</f>
        <v>0</v>
      </c>
      <c r="E38" s="121">
        <f>SUM(E39:E42)</f>
        <v>11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</v>
      </c>
      <c r="D42" s="108"/>
      <c r="E42" s="120">
        <f t="shared" si="0"/>
        <v>11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14</v>
      </c>
      <c r="D43" s="104">
        <f>D24+D28+D29+D31+D30+D32+D33+D38</f>
        <v>3</v>
      </c>
      <c r="E43" s="118">
        <f>E24+E28+E29+E31+E30+E32+E33+E38</f>
        <v>11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14</v>
      </c>
      <c r="D44" s="103">
        <f>D43+D21+D19+D9</f>
        <v>3</v>
      </c>
      <c r="E44" s="118">
        <f>E43+E21+E19+E9</f>
        <v>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1347</v>
      </c>
      <c r="D85" s="104">
        <f>SUM(D86:D90)+D94</f>
        <v>276</v>
      </c>
      <c r="E85" s="104">
        <f>SUM(E86:E90)+E94</f>
        <v>1071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498</v>
      </c>
      <c r="D87" s="108"/>
      <c r="E87" s="119">
        <f t="shared" si="1"/>
        <v>498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203</v>
      </c>
      <c r="D89" s="108">
        <v>203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573</v>
      </c>
      <c r="D90" s="103">
        <f>SUM(D91:D93)</f>
        <v>0</v>
      </c>
      <c r="E90" s="103">
        <f>SUM(E91:E93)</f>
        <v>573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137</v>
      </c>
      <c r="D92" s="108"/>
      <c r="E92" s="119">
        <f t="shared" si="1"/>
        <v>137</v>
      </c>
      <c r="F92" s="108"/>
    </row>
    <row r="93" spans="1:6" ht="12">
      <c r="A93" s="396" t="s">
        <v>663</v>
      </c>
      <c r="B93" s="397" t="s">
        <v>754</v>
      </c>
      <c r="C93" s="108">
        <v>436</v>
      </c>
      <c r="D93" s="108"/>
      <c r="E93" s="119">
        <f t="shared" si="1"/>
        <v>436</v>
      </c>
      <c r="F93" s="108"/>
    </row>
    <row r="94" spans="1:6" ht="12">
      <c r="A94" s="396" t="s">
        <v>755</v>
      </c>
      <c r="B94" s="397" t="s">
        <v>756</v>
      </c>
      <c r="C94" s="108">
        <v>73</v>
      </c>
      <c r="D94" s="108">
        <v>73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591</v>
      </c>
      <c r="D95" s="108"/>
      <c r="E95" s="119">
        <f t="shared" si="1"/>
        <v>591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1938</v>
      </c>
      <c r="D96" s="104">
        <f>D85+D80+D75+D71+D95</f>
        <v>276</v>
      </c>
      <c r="E96" s="104">
        <f>E85+E80+E75+E71+E95</f>
        <v>1662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1938</v>
      </c>
      <c r="D97" s="104">
        <f>D96+D68+D66</f>
        <v>276</v>
      </c>
      <c r="E97" s="104">
        <f>E96+E68+E66</f>
        <v>1662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01.01.2016 г. до 30.09.2016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885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9">
      <selection activeCell="A165" sqref="A16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01.01.2016 г. до 30.09.2016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Office</cp:lastModifiedBy>
  <cp:lastPrinted>2015-10-12T08:16:43Z</cp:lastPrinted>
  <dcterms:created xsi:type="dcterms:W3CDTF">2000-06-29T12:02:40Z</dcterms:created>
  <dcterms:modified xsi:type="dcterms:W3CDTF">2016-10-12T08:08:40Z</dcterms:modified>
  <cp:category/>
  <cp:version/>
  <cp:contentType/>
  <cp:contentStatus/>
</cp:coreProperties>
</file>