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9690" tabRatio="899" activeTab="5"/>
  </bookViews>
  <sheets>
    <sheet name="Balance Sheet" sheetId="1" r:id="rId1"/>
    <sheet name="Income Statement" sheetId="2" r:id="rId2"/>
    <sheet name="Cash Flow" sheetId="3" r:id="rId3"/>
    <sheet name="Shareholders' Equity Changes" sheetId="4" r:id="rId4"/>
    <sheet name="Securities" sheetId="5" r:id="rId5"/>
    <sheet name="Related Parties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<sst xmlns="http://schemas.openxmlformats.org/spreadsheetml/2006/main" count="714" uniqueCount="596">
  <si>
    <t>BALANCE SHEET</t>
  </si>
  <si>
    <t>Company name:</t>
  </si>
  <si>
    <t>non-consolidated</t>
  </si>
  <si>
    <t xml:space="preserve"> </t>
  </si>
  <si>
    <t>Reporting period:</t>
  </si>
  <si>
    <t>( thousand BGN)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</si>
  <si>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</si>
  <si>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</si>
  <si>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</si>
  <si>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</si>
  <si>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</si>
  <si>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</si>
  <si>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</si>
  <si>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</si>
  <si>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</si>
  <si>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</si>
  <si>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</si>
  <si>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</si>
  <si>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</si>
  <si>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</si>
  <si>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</si>
  <si>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</si>
  <si>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</si>
  <si>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</si>
  <si>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</si>
  <si>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</si>
  <si>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</si>
  <si>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</si>
  <si>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</si>
  <si>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</si>
  <si>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</si>
  <si>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</si>
  <si>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</si>
  <si>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</si>
  <si>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</si>
  <si>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</si>
  <si>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</si>
  <si>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</si>
  <si>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</si>
  <si>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</si>
  <si>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</si>
  <si>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</si>
  <si>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</si>
  <si>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</si>
  <si>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</si>
  <si>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</si>
  <si>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</si>
  <si>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</si>
  <si>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</si>
  <si>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</si>
  <si>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</si>
  <si>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</si>
  <si>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</si>
  <si>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</si>
  <si>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</si>
  <si>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</si>
  <si>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</si>
  <si>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</si>
  <si>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</si>
  <si>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</si>
  <si>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</si>
  <si>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</si>
  <si>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</si>
  <si>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</si>
  <si>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</si>
  <si>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</si>
  <si>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</si>
  <si>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</si>
  <si>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</si>
  <si>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</si>
  <si>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</si>
  <si>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</si>
  <si>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</si>
  <si>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</si>
  <si>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</si>
  <si>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</si>
  <si>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</si>
  <si>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</si>
  <si>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</si>
  <si>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</si>
  <si>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</si>
  <si>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</si>
  <si>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</si>
  <si>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</si>
  <si>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</si>
  <si>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</si>
  <si>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</si>
  <si>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</si>
  <si>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</si>
  <si>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</si>
  <si>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</si>
  <si>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</si>
  <si>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</si>
  <si>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</si>
  <si>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</si>
  <si>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</si>
  <si>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</si>
  <si>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</si>
  <si>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</si>
  <si>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</si>
  <si>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</si>
  <si>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</si>
  <si>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</si>
  <si>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</si>
  <si>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</si>
  <si>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</si>
  <si>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</si>
  <si>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</si>
  <si>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</si>
  <si>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</si>
  <si>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</si>
  <si>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</si>
  <si>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</si>
  <si>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</si>
  <si>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</si>
  <si>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</si>
  <si>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</si>
  <si>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</si>
  <si>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</si>
  <si>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</si>
  <si>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</si>
  <si>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</si>
  <si>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</si>
  <si>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</si>
  <si>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</si>
  <si>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</si>
  <si>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</si>
  <si>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</si>
  <si>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</si>
  <si>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</si>
  <si>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</si>
  <si>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</si>
  <si>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</si>
  <si>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</si>
  <si>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</si>
  <si>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</si>
  <si>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</si>
  <si>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</si>
  <si>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</si>
  <si>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</si>
  <si>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</si>
  <si>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</si>
  <si>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</si>
  <si>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</si>
  <si>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</si>
  <si>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</si>
  <si>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</si>
  <si>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</si>
  <si>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</si>
  <si>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</si>
  <si>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</si>
  <si>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</si>
  <si>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</si>
  <si>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</si>
  <si>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</si>
  <si>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</si>
  <si>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</si>
  <si>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</si>
  <si>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</si>
  <si>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</si>
  <si>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</si>
  <si>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</si>
  <si>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</si>
  <si>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</si>
  <si>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</si>
  <si>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</si>
  <si>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</si>
  <si>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</si>
  <si>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</si>
  <si>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</si>
  <si>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</si>
  <si>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</si>
  <si>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</si>
  <si>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</si>
  <si>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</si>
  <si>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</si>
  <si>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</si>
  <si>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</si>
  <si>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</si>
  <si>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</si>
  <si>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</si>
  <si>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</si>
  <si>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</si>
  <si>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</si>
  <si>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</si>
  <si>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</si>
  <si>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</si>
  <si>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</si>
  <si>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</si>
  <si>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</si>
  <si>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</si>
  <si>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</si>
  <si>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</si>
  <si>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</si>
  <si>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</si>
  <si>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</si>
  <si>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</si>
  <si>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</si>
  <si>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</si>
  <si>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</si>
  <si>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</si>
  <si>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</si>
  <si>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</si>
  <si>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</si>
  <si>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</si>
  <si>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</si>
  <si>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</si>
  <si>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</si>
  <si>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</si>
  <si>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</si>
  <si>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</si>
  <si>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</si>
  <si>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</si>
  <si>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</si>
  <si>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</si>
  <si>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</si>
  <si>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</si>
  <si>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</si>
  <si>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</si>
  <si>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</si>
  <si>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</si>
  <si>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</si>
  <si>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</si>
  <si>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</si>
  <si>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</si>
  <si>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</si>
  <si>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</si>
  <si>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</si>
  <si>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</si>
  <si>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</si>
  <si>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</si>
  <si>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</si>
  <si>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</si>
  <si>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</si>
  <si>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</si>
  <si>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</si>
  <si>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</si>
  <si>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</si>
  <si>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</si>
  <si>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</si>
  <si>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</si>
  <si>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</si>
  <si>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</si>
  <si>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</si>
  <si>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</si>
  <si>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</si>
  <si>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</si>
  <si>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</si>
  <si>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</si>
  <si>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</si>
  <si>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</si>
  <si>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</si>
  <si>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</si>
  <si>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</si>
  <si>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</si>
  <si>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</si>
  <si>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</si>
  <si>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</si>
  <si>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</si>
  <si>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</si>
  <si>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</si>
  <si>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</si>
  <si>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</si>
  <si>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</si>
  <si>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</si>
  <si>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</si>
  <si>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</si>
  <si>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</si>
  <si>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</si>
  <si>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</si>
  <si>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</si>
  <si>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</si>
  <si>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</si>
  <si>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</si>
  <si>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</si>
  <si>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</si>
  <si>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</si>
  <si>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</si>
  <si>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</si>
  <si>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</si>
  <si>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</si>
  <si>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</si>
  <si>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</si>
  <si>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</si>
  <si>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</si>
  <si>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</si>
  <si>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</si>
  <si>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</si>
  <si>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</si>
  <si>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</si>
  <si>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</si>
  <si>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</si>
  <si>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</si>
  <si>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</si>
  <si>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</si>
  <si>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</si>
  <si>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</si>
  <si>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</si>
  <si>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</si>
  <si>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</si>
  <si>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</si>
  <si>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</si>
  <si>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</si>
  <si>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</si>
  <si>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</si>
  <si>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</si>
  <si>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</si>
  <si>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</si>
  <si>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</si>
  <si>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</si>
  <si>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</si>
  <si>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</si>
  <si>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</si>
  <si>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</si>
  <si>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</si>
  <si>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</si>
  <si>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</si>
  <si>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</si>
  <si>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</si>
  <si>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</si>
  <si>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</si>
  <si>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</si>
  <si>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</si>
  <si>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</si>
  <si>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</si>
  <si>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</si>
  <si>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</si>
  <si>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</si>
  <si>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</si>
  <si>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</si>
  <si>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</si>
  <si>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</si>
  <si>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</si>
  <si>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</si>
  <si>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</si>
  <si>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</si>
  <si>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</si>
  <si>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</si>
  <si>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</si>
  <si>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</si>
  <si>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</si>
  <si>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</si>
  <si>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</si>
  <si>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</si>
  <si>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</si>
  <si>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</si>
  <si>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</si>
  <si>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</si>
  <si>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</si>
  <si>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</si>
  <si>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</si>
  <si>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</si>
  <si>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</si>
  <si>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</si>
  <si>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</si>
  <si>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</si>
  <si>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</si>
  <si>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</si>
  <si>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</si>
  <si>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</si>
  <si>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</si>
  <si>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</si>
  <si>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</si>
  <si>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</si>
  <si>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</si>
  <si>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</si>
  <si>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</si>
  <si>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</si>
  <si>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</si>
  <si>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</si>
  <si>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</si>
  <si>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</si>
  <si>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</si>
  <si>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</si>
  <si>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</si>
  <si>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</si>
  <si>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</si>
  <si>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</si>
  <si>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</si>
  <si>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</si>
  <si>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</si>
  <si>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</si>
  <si>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</si>
  <si>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</si>
  <si>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</si>
  <si>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</si>
  <si>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</si>
  <si>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</si>
  <si>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</si>
  <si>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</si>
  <si>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</si>
  <si>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</si>
  <si>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</si>
  <si>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</si>
  <si>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</si>
  <si>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</si>
  <si>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</si>
  <si>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</si>
  <si>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</si>
  <si>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</si>
  <si>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</si>
  <si>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</si>
  <si>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</si>
  <si>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</si>
  <si>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</si>
  <si>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</si>
  <si>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</si>
  <si>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</si>
  <si>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</si>
  <si>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</si>
  <si>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</si>
  <si>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</si>
  <si>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</si>
  <si>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</si>
  <si>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</si>
  <si>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</si>
  <si>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</si>
  <si>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</si>
  <si>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</si>
  <si>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</si>
  <si>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</si>
  <si>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</si>
  <si>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</si>
  <si>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</si>
  <si>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</si>
  <si>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</si>
  <si>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</si>
  <si>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</si>
  <si>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</si>
  <si>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</si>
  <si>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</si>
  <si>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</si>
  <si>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</si>
  <si>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</si>
  <si>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</si>
  <si>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</si>
  <si>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</si>
  <si>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</si>
  <si>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</si>
  <si>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</si>
  <si>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</si>
  <si>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</si>
  <si>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</si>
  <si>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</si>
  <si>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</si>
  <si>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</si>
  <si>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</si>
  <si>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</si>
  <si>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</si>
  <si>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</si>
  <si>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</si>
  <si>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</si>
  <si>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ПОКАЗАТЕЛИ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</si>
  <si>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</si>
  <si>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</si>
  <si>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</si>
  <si>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</si>
  <si>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</si>
  <si>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</si>
  <si>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</si>
  <si>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</si>
  <si>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</si>
  <si>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</si>
  <si>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</si>
  <si>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</si>
  <si>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</si>
  <si>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</si>
  <si>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</si>
  <si>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</si>
  <si>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</si>
  <si>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</si>
  <si>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</si>
  <si>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</si>
  <si>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</si>
  <si>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</si>
  <si>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</si>
  <si>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</si>
  <si>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</si>
  <si>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</si>
  <si>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</si>
  <si>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</si>
  <si>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</si>
  <si>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</si>
  <si>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</si>
  <si>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</si>
  <si>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</si>
  <si>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</si>
  <si>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</si>
  <si>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</si>
  <si>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</si>
  <si>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</si>
  <si>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</si>
  <si>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</si>
  <si>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</si>
  <si>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</si>
  <si>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</si>
  <si>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</si>
  <si>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</si>
  <si>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</si>
  <si>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</si>
  <si>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</si>
  <si>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</si>
  <si>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</si>
  <si>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</si>
  <si>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</si>
  <si>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</si>
  <si>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</si>
  <si>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</si>
  <si>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</si>
  <si>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</si>
  <si>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</si>
  <si>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</si>
  <si>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1.</t>
  </si>
  <si>
    <t>2.</t>
  </si>
  <si>
    <t>3.</t>
  </si>
  <si>
    <t>4.</t>
  </si>
  <si>
    <t>5.</t>
  </si>
  <si>
    <t>municipality bonds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</si>
  <si>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</si>
  <si>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</si>
  <si>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</si>
  <si>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</si>
  <si>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</si>
  <si>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</si>
  <si>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</si>
  <si>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</si>
  <si>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</si>
  <si>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</si>
  <si>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</si>
  <si>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</si>
  <si>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</si>
  <si>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</si>
  <si>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SECURITIES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</si>
  <si>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</si>
  <si>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</si>
  <si>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</si>
  <si>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</si>
  <si>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</si>
  <si>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</si>
  <si>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</si>
  <si>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</si>
  <si>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</si>
  <si>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</si>
  <si>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</si>
  <si>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</si>
  <si>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</si>
  <si>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 xml:space="preserve">      Note: A company that owns short-term and long-term investment securities presents a separate statement for each country</t>
  </si>
  <si>
    <t>8-4030</t>
  </si>
  <si>
    <t>8-4035</t>
  </si>
  <si>
    <t>8-4040</t>
  </si>
  <si>
    <t>8-4045</t>
  </si>
  <si>
    <t>8-4050</t>
  </si>
  <si>
    <t xml:space="preserve">           STATEMENT</t>
  </si>
  <si>
    <t>investments in subsidiaries, joint ventures, associated and other companies</t>
  </si>
  <si>
    <t>Company name</t>
  </si>
  <si>
    <t>Investment amount</t>
  </si>
  <si>
    <t>Investment % in other company equity</t>
  </si>
  <si>
    <t>Investment in seucrities traded on the Stock exchange</t>
  </si>
  <si>
    <t>Investment in securities not traded on the Stock exchange</t>
  </si>
  <si>
    <t>А. IN THE COUNTRY</t>
  </si>
  <si>
    <t>I. Investments in subsidiaries</t>
  </si>
  <si>
    <t>II. Investments in joint ventures</t>
  </si>
  <si>
    <t>III. Investments in associated companies</t>
  </si>
  <si>
    <t>IV. Investments in other companies</t>
  </si>
  <si>
    <t>Total in the country (I+II+III+IV):</t>
  </si>
  <si>
    <t>Б. ABROAD</t>
  </si>
  <si>
    <t>Total for abroad (I+II+III+IV):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</si>
  <si>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</si>
  <si>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</si>
  <si>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</si>
  <si>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</si>
  <si>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</si>
  <si>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</si>
  <si>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</si>
  <si>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</si>
  <si>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</si>
  <si>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</si>
  <si>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</si>
  <si>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</si>
  <si>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</si>
  <si>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Monbat</t>
  </si>
  <si>
    <t xml:space="preserve">Accountant: </t>
  </si>
  <si>
    <t xml:space="preserve">Manager: </t>
  </si>
  <si>
    <t>"Monbat AD</t>
  </si>
  <si>
    <t>"Monbat" AD</t>
  </si>
  <si>
    <t>Accountant:</t>
  </si>
  <si>
    <t xml:space="preserve">Date: </t>
  </si>
  <si>
    <t>Date:</t>
  </si>
  <si>
    <t>START AD</t>
  </si>
  <si>
    <t>MONBAT RECYCLING EAD</t>
  </si>
  <si>
    <t>OKTA LIGHT BULGARIA AD</t>
  </si>
  <si>
    <t>Обща сума I:</t>
  </si>
  <si>
    <t>2.Monbat Romania OOD</t>
  </si>
  <si>
    <t>01-01.2010-31.12.2010</t>
  </si>
  <si>
    <t>01.01.2010-31.12.2010</t>
  </si>
  <si>
    <t>1.MONBAT UK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</si>
</sst>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vertical="top" wrapText="1"/>
      <protection locked="0"/>
    </xf>
    <xf numFmtId="0" fontId="3" fillId="0" borderId="0" xfId="26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0" fontId="1" fillId="0" borderId="1" xfId="26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1" fillId="0" borderId="1" xfId="26" applyFont="1" applyBorder="1" applyAlignment="1" applyProtection="1">
      <alignment horizontal="left"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0" xfId="26" applyFont="1" applyBorder="1" applyAlignment="1" applyProtection="1">
      <alignment horizontal="center" vertical="top"/>
      <protection locked="0"/>
    </xf>
    <xf numFmtId="0" fontId="1" fillId="0" borderId="3" xfId="26" applyFont="1" applyBorder="1" applyAlignment="1" applyProtection="1">
      <alignment horizontal="center" vertical="center"/>
      <protection/>
    </xf>
    <xf numFmtId="0" fontId="1" fillId="0" borderId="4" xfId="26" applyFont="1" applyBorder="1" applyAlignment="1" applyProtection="1">
      <alignment horizontal="center" vertical="top" wrapText="1"/>
      <protection/>
    </xf>
    <xf numFmtId="14" fontId="1" fillId="0" borderId="4" xfId="26" applyNumberFormat="1" applyFont="1" applyBorder="1" applyAlignment="1" applyProtection="1">
      <alignment horizontal="center" vertical="top" wrapText="1"/>
      <protection/>
    </xf>
    <xf numFmtId="49" fontId="1" fillId="0" borderId="4" xfId="26" applyNumberFormat="1" applyFont="1" applyBorder="1" applyAlignment="1" applyProtection="1">
      <alignment horizontal="center" vertical="center" wrapText="1"/>
      <protection/>
    </xf>
    <xf numFmtId="0" fontId="5" fillId="2" borderId="5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3" fillId="0" borderId="1" xfId="26" applyFont="1" applyBorder="1" applyAlignment="1" applyProtection="1">
      <alignment vertical="top" wrapText="1"/>
      <protection/>
    </xf>
    <xf numFmtId="0" fontId="3" fillId="0" borderId="6" xfId="26" applyFont="1" applyBorder="1" applyAlignment="1" applyProtection="1">
      <alignment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0" fontId="6" fillId="2" borderId="7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6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8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1" fontId="9" fillId="0" borderId="1" xfId="26" applyNumberFormat="1" applyFont="1" applyBorder="1" applyAlignment="1" applyProtection="1">
      <alignment horizontal="right" vertical="top" wrapText="1"/>
      <protection/>
    </xf>
    <xf numFmtId="1" fontId="1" fillId="0" borderId="8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6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7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7" xfId="26" applyFont="1" applyFill="1" applyBorder="1" applyAlignment="1" applyProtection="1">
      <alignment vertical="top" wrapText="1"/>
      <protection/>
    </xf>
    <xf numFmtId="1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7" fillId="0" borderId="11" xfId="26" applyNumberFormat="1" applyFont="1" applyBorder="1" applyAlignment="1" applyProtection="1">
      <alignment horizontal="right" vertical="top" wrapText="1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9" xfId="26" applyNumberFormat="1" applyFont="1" applyBorder="1" applyAlignment="1" applyProtection="1">
      <alignment horizontal="right" vertical="top" wrapText="1"/>
      <protection/>
    </xf>
    <xf numFmtId="1" fontId="7" fillId="0" borderId="12" xfId="26" applyNumberFormat="1" applyFont="1" applyBorder="1" applyAlignment="1" applyProtection="1">
      <alignment horizontal="right" vertical="top" wrapText="1"/>
      <protection/>
    </xf>
    <xf numFmtId="1" fontId="7" fillId="3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3" xfId="26" applyFont="1" applyFill="1" applyBorder="1" applyAlignment="1" applyProtection="1">
      <alignment vertical="top" wrapText="1"/>
      <protection/>
    </xf>
    <xf numFmtId="49" fontId="9" fillId="0" borderId="14" xfId="26" applyNumberFormat="1" applyFont="1" applyBorder="1" applyAlignment="1" applyProtection="1">
      <alignment horizontal="right" vertical="top" wrapText="1"/>
      <protection/>
    </xf>
    <xf numFmtId="49" fontId="5" fillId="2" borderId="14" xfId="26" applyNumberFormat="1" applyFont="1" applyFill="1" applyBorder="1" applyAlignment="1" applyProtection="1">
      <alignment vertical="center" wrapText="1"/>
      <protection/>
    </xf>
    <xf numFmtId="1" fontId="9" fillId="0" borderId="14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0" fontId="3" fillId="0" borderId="0" xfId="26" applyFont="1" applyAlignment="1">
      <alignment vertical="top" wrapText="1"/>
      <protection/>
    </xf>
    <xf numFmtId="0" fontId="3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vertical="top" wrapText="1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0" fontId="4" fillId="0" borderId="0" xfId="26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/>
    </xf>
    <xf numFmtId="0" fontId="11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Border="1" applyAlignment="1" applyProtection="1">
      <alignment horizontal="centerContinuous"/>
      <protection locked="0"/>
    </xf>
    <xf numFmtId="0" fontId="12" fillId="0" borderId="15" xfId="28" applyFont="1" applyBorder="1" applyAlignment="1" applyProtection="1">
      <alignment horizontal="centerContinuous"/>
      <protection locked="0"/>
    </xf>
    <xf numFmtId="0" fontId="12" fillId="0" borderId="0" xfId="28" applyFont="1" applyAlignment="1" applyProtection="1">
      <alignment horizontal="centerContinuous" wrapText="1"/>
      <protection locked="0"/>
    </xf>
    <xf numFmtId="0" fontId="13" fillId="0" borderId="0" xfId="28" applyFont="1" applyProtection="1">
      <alignment/>
      <protection locked="0"/>
    </xf>
    <xf numFmtId="0" fontId="13" fillId="0" borderId="0" xfId="28" applyFont="1">
      <alignment/>
      <protection/>
    </xf>
    <xf numFmtId="0" fontId="11" fillId="0" borderId="0" xfId="26" applyFont="1" applyBorder="1" applyAlignment="1" applyProtection="1">
      <alignment vertical="top" wrapText="1"/>
      <protection locked="0"/>
    </xf>
    <xf numFmtId="0" fontId="11" fillId="0" borderId="0" xfId="26" applyFont="1" applyBorder="1" applyAlignment="1" applyProtection="1">
      <alignment horizontal="left" vertical="top" wrapText="1"/>
      <protection locked="0"/>
    </xf>
    <xf numFmtId="0" fontId="15" fillId="0" borderId="0" xfId="26" applyFont="1" applyAlignment="1" applyProtection="1">
      <alignment vertical="top"/>
      <protection locked="0"/>
    </xf>
    <xf numFmtId="0" fontId="15" fillId="0" borderId="0" xfId="26" applyFont="1" applyAlignment="1" applyProtection="1">
      <alignment vertical="top" wrapText="1"/>
      <protection locked="0"/>
    </xf>
    <xf numFmtId="0" fontId="12" fillId="0" borderId="16" xfId="26" applyFont="1" applyBorder="1" applyAlignment="1" applyProtection="1">
      <alignment horizontal="left" vertical="top" wrapText="1"/>
      <protection locked="0"/>
    </xf>
    <xf numFmtId="0" fontId="16" fillId="0" borderId="0" xfId="28" applyFont="1" applyAlignment="1" applyProtection="1">
      <alignment horizontal="right"/>
      <protection locked="0"/>
    </xf>
    <xf numFmtId="0" fontId="13" fillId="0" borderId="0" xfId="28" applyFont="1" applyProtection="1">
      <alignment/>
      <protection/>
    </xf>
    <xf numFmtId="0" fontId="12" fillId="0" borderId="0" xfId="28" applyFont="1" applyBorder="1" applyAlignment="1" applyProtection="1">
      <alignment wrapText="1"/>
      <protection/>
    </xf>
    <xf numFmtId="0" fontId="11" fillId="0" borderId="0" xfId="28" applyFont="1" applyBorder="1" applyAlignment="1" applyProtection="1">
      <alignment wrapText="1"/>
      <protection locked="0"/>
    </xf>
    <xf numFmtId="1" fontId="12" fillId="0" borderId="0" xfId="28" applyNumberFormat="1" applyFont="1" applyBorder="1" applyProtection="1">
      <alignment/>
      <protection locked="0"/>
    </xf>
    <xf numFmtId="0" fontId="11" fillId="0" borderId="0" xfId="28" applyFont="1" applyBorder="1" applyAlignment="1" applyProtection="1">
      <alignment horizontal="right" vertical="center" wrapText="1"/>
      <protection locked="0"/>
    </xf>
    <xf numFmtId="0" fontId="13" fillId="0" borderId="0" xfId="28" applyFont="1" applyBorder="1" applyAlignment="1" applyProtection="1">
      <alignment wrapText="1"/>
      <protection locked="0"/>
    </xf>
    <xf numFmtId="1" fontId="13" fillId="0" borderId="0" xfId="28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18" fillId="0" borderId="0" xfId="28" applyFont="1" applyBorder="1" applyAlignment="1">
      <alignment vertical="center" wrapText="1"/>
      <protection/>
    </xf>
    <xf numFmtId="0" fontId="18" fillId="0" borderId="0" xfId="28" applyFont="1" applyBorder="1" applyAlignment="1" applyProtection="1">
      <alignment vertical="center" wrapText="1"/>
      <protection locked="0"/>
    </xf>
    <xf numFmtId="1" fontId="13" fillId="0" borderId="0" xfId="28" applyNumberFormat="1" applyFont="1" applyProtection="1">
      <alignment/>
      <protection locked="0"/>
    </xf>
    <xf numFmtId="0" fontId="13" fillId="0" borderId="0" xfId="28" applyFont="1" applyBorder="1" applyAlignment="1">
      <alignment wrapText="1"/>
      <protection/>
    </xf>
    <xf numFmtId="1" fontId="13" fillId="0" borderId="0" xfId="28" applyNumberFormat="1" applyFont="1" applyBorder="1">
      <alignment/>
      <protection/>
    </xf>
    <xf numFmtId="1" fontId="13" fillId="0" borderId="0" xfId="28" applyNumberFormat="1" applyFont="1">
      <alignment/>
      <protection/>
    </xf>
    <xf numFmtId="0" fontId="13" fillId="0" borderId="0" xfId="28" applyFont="1" applyBorder="1">
      <alignment/>
      <protection/>
    </xf>
    <xf numFmtId="0" fontId="13" fillId="0" borderId="0" xfId="28" applyFont="1" applyAlignment="1">
      <alignment wrapText="1"/>
      <protection/>
    </xf>
    <xf numFmtId="0" fontId="12" fillId="0" borderId="0" xfId="27" applyFont="1" applyAlignment="1" applyProtection="1">
      <alignment wrapText="1"/>
      <protection locked="0"/>
    </xf>
    <xf numFmtId="0" fontId="12" fillId="0" borderId="0" xfId="27" applyFont="1" applyFill="1" applyAlignment="1" applyProtection="1">
      <alignment wrapText="1"/>
      <protection locked="0"/>
    </xf>
    <xf numFmtId="0" fontId="12" fillId="0" borderId="0" xfId="27" applyFont="1" applyAlignment="1" applyProtection="1">
      <alignment wrapText="1"/>
      <protection/>
    </xf>
    <xf numFmtId="0" fontId="13" fillId="0" borderId="0" xfId="27" applyFont="1" applyAlignment="1" applyProtection="1">
      <alignment wrapText="1"/>
      <protection/>
    </xf>
    <xf numFmtId="0" fontId="11" fillId="0" borderId="0" xfId="27" applyFont="1" applyBorder="1" applyAlignment="1" applyProtection="1">
      <alignment horizontal="centerContinuous" vertical="center" wrapText="1"/>
      <protection locked="0"/>
    </xf>
    <xf numFmtId="0" fontId="11" fillId="0" borderId="0" xfId="27" applyFont="1" applyFill="1" applyBorder="1" applyAlignment="1" applyProtection="1">
      <alignment horizontal="centerContinuous" vertical="center" wrapText="1"/>
      <protection locked="0"/>
    </xf>
    <xf numFmtId="0" fontId="12" fillId="0" borderId="0" xfId="27" applyFont="1" applyAlignment="1" applyProtection="1">
      <alignment horizontal="centerContinuous" wrapText="1"/>
      <protection/>
    </xf>
    <xf numFmtId="0" fontId="12" fillId="0" borderId="0" xfId="27" applyFont="1" applyAlignment="1" applyProtection="1">
      <alignment horizontal="center" wrapText="1"/>
      <protection/>
    </xf>
    <xf numFmtId="0" fontId="15" fillId="0" borderId="0" xfId="26" applyFont="1" applyFill="1" applyAlignment="1" applyProtection="1">
      <alignment vertical="top"/>
      <protection locked="0"/>
    </xf>
    <xf numFmtId="0" fontId="15" fillId="0" borderId="0" xfId="26" applyFont="1" applyFill="1" applyAlignment="1" applyProtection="1">
      <alignment vertical="top" wrapText="1"/>
      <protection locked="0"/>
    </xf>
    <xf numFmtId="0" fontId="11" fillId="0" borderId="0" xfId="26" applyFont="1" applyFill="1" applyBorder="1" applyAlignment="1" applyProtection="1">
      <alignment vertical="top" wrapText="1"/>
      <protection locked="0"/>
    </xf>
    <xf numFmtId="0" fontId="11" fillId="0" borderId="0" xfId="27" applyFont="1" applyFill="1" applyBorder="1" applyAlignment="1" applyProtection="1">
      <alignment horizontal="right" vertical="center" wrapText="1"/>
      <protection locked="0"/>
    </xf>
    <xf numFmtId="0" fontId="11" fillId="0" borderId="0" xfId="27" applyFont="1" applyAlignment="1" applyProtection="1">
      <alignment wrapText="1"/>
      <protection/>
    </xf>
    <xf numFmtId="0" fontId="11" fillId="0" borderId="1" xfId="27" applyFont="1" applyBorder="1" applyAlignment="1" applyProtection="1">
      <alignment horizontal="center" vertical="center" wrapText="1"/>
      <protection/>
    </xf>
    <xf numFmtId="0" fontId="12" fillId="0" borderId="0" xfId="27" applyFont="1" applyBorder="1" applyAlignment="1" applyProtection="1">
      <alignment horizontal="center" wrapText="1"/>
      <protection/>
    </xf>
    <xf numFmtId="0" fontId="17" fillId="0" borderId="1" xfId="27" applyFont="1" applyBorder="1" applyAlignment="1" applyProtection="1">
      <alignment wrapText="1"/>
      <protection/>
    </xf>
    <xf numFmtId="49" fontId="17" fillId="0" borderId="1" xfId="27" applyNumberFormat="1" applyFont="1" applyBorder="1" applyAlignment="1" applyProtection="1">
      <alignment wrapText="1"/>
      <protection/>
    </xf>
    <xf numFmtId="3" fontId="12" fillId="0" borderId="1" xfId="27" applyNumberFormat="1" applyFont="1" applyFill="1" applyBorder="1" applyAlignment="1" applyProtection="1">
      <alignment wrapText="1"/>
      <protection/>
    </xf>
    <xf numFmtId="0" fontId="12" fillId="0" borderId="0" xfId="27" applyFont="1" applyBorder="1" applyAlignment="1" applyProtection="1">
      <alignment wrapText="1"/>
      <protection/>
    </xf>
    <xf numFmtId="0" fontId="12" fillId="0" borderId="1" xfId="27" applyFont="1" applyBorder="1" applyAlignment="1" applyProtection="1">
      <alignment wrapText="1"/>
      <protection/>
    </xf>
    <xf numFmtId="49" fontId="12" fillId="0" borderId="1" xfId="27" applyNumberFormat="1" applyFont="1" applyBorder="1" applyAlignment="1" applyProtection="1">
      <alignment horizontal="center" wrapText="1"/>
      <protection/>
    </xf>
    <xf numFmtId="1" fontId="12" fillId="0" borderId="0" xfId="27" applyNumberFormat="1" applyFont="1" applyBorder="1" applyAlignment="1" applyProtection="1">
      <alignment wrapText="1"/>
      <protection/>
    </xf>
    <xf numFmtId="1" fontId="12" fillId="0" borderId="0" xfId="27" applyNumberFormat="1" applyFont="1" applyAlignment="1" applyProtection="1">
      <alignment wrapText="1"/>
      <protection/>
    </xf>
    <xf numFmtId="1" fontId="13" fillId="0" borderId="0" xfId="27" applyNumberFormat="1" applyFont="1" applyAlignment="1" applyProtection="1">
      <alignment wrapText="1"/>
      <protection/>
    </xf>
    <xf numFmtId="0" fontId="12" fillId="0" borderId="1" xfId="27" applyFont="1" applyFill="1" applyBorder="1" applyAlignment="1" applyProtection="1">
      <alignment wrapText="1"/>
      <protection/>
    </xf>
    <xf numFmtId="0" fontId="13" fillId="0" borderId="1" xfId="27" applyFont="1" applyBorder="1" applyAlignment="1" applyProtection="1">
      <alignment wrapText="1"/>
      <protection/>
    </xf>
    <xf numFmtId="49" fontId="12" fillId="0" borderId="1" xfId="27" applyNumberFormat="1" applyFont="1" applyFill="1" applyBorder="1" applyAlignment="1" applyProtection="1">
      <alignment horizontal="center" wrapText="1"/>
      <protection/>
    </xf>
    <xf numFmtId="0" fontId="11" fillId="0" borderId="1" xfId="27" applyFont="1" applyBorder="1" applyAlignment="1" applyProtection="1">
      <alignment horizontal="right"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49" fontId="17" fillId="0" borderId="1" xfId="27" applyNumberFormat="1" applyFont="1" applyBorder="1" applyAlignment="1" applyProtection="1">
      <alignment horizontal="center" wrapText="1"/>
      <protection/>
    </xf>
    <xf numFmtId="1" fontId="12" fillId="0" borderId="1" xfId="27" applyNumberFormat="1" applyFont="1" applyFill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1" fontId="12" fillId="4" borderId="1" xfId="27" applyNumberFormat="1" applyFont="1" applyFill="1" applyBorder="1" applyAlignment="1" applyProtection="1">
      <alignment wrapText="1"/>
      <protection locked="0"/>
    </xf>
    <xf numFmtId="49" fontId="12" fillId="0" borderId="0" xfId="27" applyNumberFormat="1" applyFont="1" applyBorder="1" applyAlignment="1" applyProtection="1">
      <alignment wrapText="1"/>
      <protection/>
    </xf>
    <xf numFmtId="1" fontId="12" fillId="0" borderId="0" xfId="27" applyNumberFormat="1" applyFont="1" applyFill="1" applyBorder="1" applyAlignment="1" applyProtection="1">
      <alignment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3" fillId="0" borderId="0" xfId="27" applyFont="1" applyFill="1" applyAlignment="1" applyProtection="1">
      <alignment wrapText="1"/>
      <protection locked="0"/>
    </xf>
    <xf numFmtId="0" fontId="11" fillId="0" borderId="0" xfId="26" applyFont="1" applyFill="1" applyAlignment="1" applyProtection="1">
      <alignment horizontal="right" vertical="top" wrapText="1"/>
      <protection locked="0"/>
    </xf>
    <xf numFmtId="0" fontId="11" fillId="0" borderId="0" xfId="27" applyFont="1" applyAlignment="1" applyProtection="1">
      <alignment horizontal="center"/>
      <protection/>
    </xf>
    <xf numFmtId="0" fontId="13" fillId="0" borderId="0" xfId="27" applyFont="1" applyAlignment="1" applyProtection="1">
      <alignment wrapText="1"/>
      <protection locked="0"/>
    </xf>
    <xf numFmtId="0" fontId="13" fillId="0" borderId="0" xfId="27" applyFont="1" applyFill="1" applyAlignment="1" applyProtection="1">
      <alignment wrapText="1"/>
      <protection/>
    </xf>
    <xf numFmtId="0" fontId="12" fillId="0" borderId="0" xfId="29" applyFont="1">
      <alignment/>
      <protection/>
    </xf>
    <xf numFmtId="0" fontId="16" fillId="0" borderId="0" xfId="29" applyFont="1">
      <alignment/>
      <protection/>
    </xf>
    <xf numFmtId="0" fontId="11" fillId="0" borderId="0" xfId="29" applyFont="1" applyAlignment="1">
      <alignment horizontal="centerContinuous"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9" applyFont="1" applyAlignment="1">
      <alignment horizontal="centerContinuous"/>
      <protection/>
    </xf>
    <xf numFmtId="49" fontId="11" fillId="0" borderId="0" xfId="26" applyNumberFormat="1" applyFont="1" applyBorder="1" applyAlignment="1" applyProtection="1">
      <alignment horizontal="left" vertical="top" wrapText="1"/>
      <protection locked="0"/>
    </xf>
    <xf numFmtId="0" fontId="3" fillId="0" borderId="0" xfId="2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3" fillId="0" borderId="0" xfId="29" applyFont="1" applyAlignment="1" applyProtection="1">
      <alignment horizontal="left" wrapText="1"/>
      <protection locked="0"/>
    </xf>
    <xf numFmtId="0" fontId="3" fillId="0" borderId="0" xfId="29" applyFont="1" applyAlignment="1" applyProtection="1">
      <alignment horizontal="right" wrapText="1"/>
      <protection locked="0"/>
    </xf>
    <xf numFmtId="0" fontId="11" fillId="0" borderId="0" xfId="29" applyFont="1" applyAlignment="1">
      <alignment/>
      <protection/>
    </xf>
    <xf numFmtId="0" fontId="16" fillId="0" borderId="0" xfId="29" applyFont="1" applyAlignment="1">
      <alignment/>
      <protection/>
    </xf>
    <xf numFmtId="49" fontId="11" fillId="0" borderId="16" xfId="26" applyNumberFormat="1" applyFont="1" applyBorder="1" applyAlignment="1" applyProtection="1">
      <alignment horizontal="left" vertical="top" wrapText="1"/>
      <protection locked="0"/>
    </xf>
    <xf numFmtId="0" fontId="11" fillId="0" borderId="0" xfId="29" applyFont="1" applyBorder="1" applyAlignment="1">
      <alignment horizontal="left" vertical="top" wrapText="1"/>
      <protection/>
    </xf>
    <xf numFmtId="0" fontId="11" fillId="0" borderId="0" xfId="29" applyFont="1">
      <alignment/>
      <protection/>
    </xf>
    <xf numFmtId="0" fontId="11" fillId="0" borderId="0" xfId="27" applyFont="1" applyAlignment="1">
      <alignment wrapText="1"/>
      <protection/>
    </xf>
    <xf numFmtId="0" fontId="11" fillId="0" borderId="8" xfId="29" applyFont="1" applyBorder="1" applyAlignment="1">
      <alignment horizontal="centerContinuous" vertical="center" wrapText="1"/>
      <protection/>
    </xf>
    <xf numFmtId="49" fontId="11" fillId="0" borderId="8" xfId="29" applyNumberFormat="1" applyFont="1" applyBorder="1" applyAlignment="1">
      <alignment horizontal="centerContinuous" vertical="center" wrapText="1"/>
      <protection/>
    </xf>
    <xf numFmtId="0" fontId="11" fillId="0" borderId="11" xfId="29" applyFont="1" applyBorder="1" applyAlignment="1">
      <alignment horizontal="left" vertical="center" wrapText="1"/>
      <protection/>
    </xf>
    <xf numFmtId="0" fontId="11" fillId="0" borderId="11" xfId="29" applyFont="1" applyBorder="1" applyAlignment="1">
      <alignment horizontal="centerContinuous" vertical="center" wrapText="1"/>
      <protection/>
    </xf>
    <xf numFmtId="0" fontId="11" fillId="3" borderId="11" xfId="29" applyFont="1" applyFill="1" applyBorder="1" applyAlignment="1">
      <alignment horizontal="centerContinuous" vertical="center" wrapText="1"/>
      <protection/>
    </xf>
    <xf numFmtId="0" fontId="11" fillId="0" borderId="0" xfId="29" applyFont="1" applyBorder="1" applyAlignment="1">
      <alignment horizontal="centerContinuous" vertical="center" wrapText="1"/>
      <protection/>
    </xf>
    <xf numFmtId="0" fontId="16" fillId="0" borderId="0" xfId="29" applyFont="1" applyAlignment="1">
      <alignment horizontal="center" vertical="center" wrapText="1"/>
      <protection/>
    </xf>
    <xf numFmtId="0" fontId="11" fillId="0" borderId="10" xfId="29" applyFont="1" applyBorder="1" applyAlignment="1">
      <alignment horizontal="center" vertical="center" wrapText="1"/>
      <protection/>
    </xf>
    <xf numFmtId="0" fontId="11" fillId="0" borderId="1" xfId="29" applyFont="1" applyBorder="1" applyAlignment="1">
      <alignment horizontal="centerContinuous" vertical="center" wrapText="1"/>
      <protection/>
    </xf>
    <xf numFmtId="0" fontId="11" fillId="0" borderId="9" xfId="29" applyFont="1" applyBorder="1" applyAlignment="1">
      <alignment horizontal="centerContinuous" vertical="center" wrapText="1"/>
      <protection/>
    </xf>
    <xf numFmtId="0" fontId="11" fillId="0" borderId="1" xfId="29" applyFont="1" applyBorder="1" applyAlignment="1">
      <alignment horizontal="center" vertical="center" wrapText="1"/>
      <protection/>
    </xf>
    <xf numFmtId="0" fontId="11" fillId="0" borderId="0" xfId="29" applyFont="1" applyBorder="1" applyAlignment="1">
      <alignment horizontal="center" vertical="center" wrapText="1"/>
      <protection/>
    </xf>
    <xf numFmtId="0" fontId="11" fillId="0" borderId="1" xfId="29" applyFont="1" applyBorder="1" applyAlignment="1">
      <alignment vertical="center" wrapText="1"/>
      <protection/>
    </xf>
    <xf numFmtId="3" fontId="12" fillId="0" borderId="0" xfId="29" applyNumberFormat="1" applyFont="1" applyBorder="1" applyProtection="1">
      <alignment/>
      <protection/>
    </xf>
    <xf numFmtId="0" fontId="13" fillId="0" borderId="0" xfId="29" applyFont="1" applyProtection="1">
      <alignment/>
      <protection/>
    </xf>
    <xf numFmtId="0" fontId="13" fillId="0" borderId="0" xfId="29" applyFont="1">
      <alignment/>
      <protection/>
    </xf>
    <xf numFmtId="0" fontId="12" fillId="0" borderId="0" xfId="29" applyFont="1" applyBorder="1" applyProtection="1">
      <alignment/>
      <protection/>
    </xf>
    <xf numFmtId="0" fontId="12" fillId="0" borderId="1" xfId="29" applyFont="1" applyBorder="1" applyAlignment="1">
      <alignment vertical="center" wrapText="1"/>
      <protection/>
    </xf>
    <xf numFmtId="0" fontId="12" fillId="0" borderId="0" xfId="29" applyFont="1" applyBorder="1">
      <alignment/>
      <protection/>
    </xf>
    <xf numFmtId="0" fontId="12" fillId="0" borderId="1" xfId="29" applyFont="1" applyBorder="1" applyAlignment="1">
      <alignment wrapText="1"/>
      <protection/>
    </xf>
    <xf numFmtId="3" fontId="12" fillId="0" borderId="0" xfId="29" applyNumberFormat="1" applyFont="1" applyBorder="1" applyAlignment="1" applyProtection="1">
      <alignment vertical="center"/>
      <protection locked="0"/>
    </xf>
    <xf numFmtId="0" fontId="12" fillId="0" borderId="0" xfId="29" applyFont="1" applyBorder="1" applyProtection="1">
      <alignment/>
      <protection locked="0"/>
    </xf>
    <xf numFmtId="3" fontId="12" fillId="0" borderId="0" xfId="29" applyNumberFormat="1" applyFont="1" applyBorder="1" applyProtection="1">
      <alignment/>
      <protection locked="0"/>
    </xf>
    <xf numFmtId="0" fontId="11" fillId="0" borderId="0" xfId="29" applyFont="1" applyBorder="1" applyProtection="1">
      <alignment/>
      <protection locked="0"/>
    </xf>
    <xf numFmtId="0" fontId="13" fillId="0" borderId="0" xfId="29" applyFont="1" applyAlignment="1" applyProtection="1">
      <alignment wrapText="1"/>
      <protection locked="0"/>
    </xf>
    <xf numFmtId="49" fontId="13" fillId="0" borderId="0" xfId="29" applyNumberFormat="1" applyFont="1" applyAlignment="1" applyProtection="1">
      <alignment horizontal="center" wrapText="1"/>
      <protection locked="0"/>
    </xf>
    <xf numFmtId="0" fontId="13" fillId="0" borderId="0" xfId="29" applyFont="1" applyProtection="1">
      <alignment/>
      <protection locked="0"/>
    </xf>
    <xf numFmtId="0" fontId="13" fillId="0" borderId="0" xfId="29" applyFont="1" applyBorder="1" applyProtection="1">
      <alignment/>
      <protection locked="0"/>
    </xf>
    <xf numFmtId="0" fontId="13" fillId="0" borderId="0" xfId="29" applyFont="1" applyAlignment="1">
      <alignment wrapText="1"/>
      <protection/>
    </xf>
    <xf numFmtId="49" fontId="13" fillId="0" borderId="0" xfId="29" applyNumberFormat="1" applyFont="1" applyAlignment="1">
      <alignment horizontal="center" wrapText="1"/>
      <protection/>
    </xf>
    <xf numFmtId="0" fontId="13" fillId="0" borderId="0" xfId="29" applyFont="1" applyBorder="1">
      <alignment/>
      <protection/>
    </xf>
    <xf numFmtId="0" fontId="12" fillId="0" borderId="0" xfId="24" applyFont="1" applyBorder="1" applyAlignment="1" applyProtection="1">
      <alignment vertical="justify" wrapText="1"/>
      <protection locked="0"/>
    </xf>
    <xf numFmtId="0" fontId="11" fillId="0" borderId="0" xfId="24" applyFont="1" applyBorder="1" applyAlignment="1" applyProtection="1">
      <alignment vertical="justify" wrapText="1"/>
      <protection locked="0"/>
    </xf>
    <xf numFmtId="0" fontId="20" fillId="0" borderId="0" xfId="25" applyFont="1" applyProtection="1">
      <alignment/>
      <protection/>
    </xf>
    <xf numFmtId="1" fontId="20" fillId="0" borderId="0" xfId="25" applyNumberFormat="1" applyFont="1" applyProtection="1">
      <alignment/>
      <protection locked="0"/>
    </xf>
    <xf numFmtId="0" fontId="11" fillId="0" borderId="0" xfId="21" applyFont="1" applyProtection="1">
      <alignment/>
      <protection locked="0"/>
    </xf>
    <xf numFmtId="0" fontId="12" fillId="0" borderId="0" xfId="22" applyFont="1" applyAlignment="1" applyProtection="1">
      <alignment vertical="center" wrapText="1"/>
      <protection locked="0"/>
    </xf>
    <xf numFmtId="49" fontId="12" fillId="0" borderId="0" xfId="22" applyNumberFormat="1" applyFont="1" applyAlignment="1" applyProtection="1">
      <alignment vertical="center" wrapText="1"/>
      <protection locked="0"/>
    </xf>
    <xf numFmtId="0" fontId="11" fillId="0" borderId="0" xfId="22" applyFont="1" applyAlignment="1" applyProtection="1">
      <alignment vertical="center" wrapText="1"/>
      <protection locked="0"/>
    </xf>
    <xf numFmtId="0" fontId="11" fillId="0" borderId="0" xfId="22" applyFont="1" applyProtection="1">
      <alignment/>
      <protection locked="0"/>
    </xf>
    <xf numFmtId="0" fontId="11" fillId="0" borderId="0" xfId="22" applyFont="1" applyAlignment="1" applyProtection="1">
      <alignment horizontal="centerContinuous" vertical="center" wrapText="1"/>
      <protection locked="0"/>
    </xf>
    <xf numFmtId="49" fontId="11" fillId="0" borderId="0" xfId="24" applyNumberFormat="1" applyFont="1" applyAlignment="1" applyProtection="1">
      <alignment horizontal="center" vertical="justify"/>
      <protection locked="0"/>
    </xf>
    <xf numFmtId="0" fontId="3" fillId="0" borderId="0" xfId="24" applyFont="1" applyAlignment="1" applyProtection="1">
      <alignment horizontal="left"/>
      <protection locked="0"/>
    </xf>
    <xf numFmtId="49" fontId="11" fillId="0" borderId="0" xfId="24" applyNumberFormat="1" applyFont="1" applyBorder="1" applyAlignment="1" applyProtection="1">
      <alignment horizontal="center" vertical="justify"/>
      <protection locked="0"/>
    </xf>
    <xf numFmtId="0" fontId="20" fillId="0" borderId="0" xfId="25" applyFont="1" applyAlignment="1" applyProtection="1">
      <alignment horizontal="center"/>
      <protection/>
    </xf>
    <xf numFmtId="0" fontId="3" fillId="0" borderId="0" xfId="25" applyFont="1" applyAlignment="1" applyProtection="1">
      <alignment horizontal="right"/>
      <protection locked="0"/>
    </xf>
    <xf numFmtId="49" fontId="11" fillId="0" borderId="0" xfId="24" applyNumberFormat="1" applyFont="1" applyBorder="1" applyAlignment="1" applyProtection="1">
      <alignment vertical="justify" wrapText="1"/>
      <protection locked="0"/>
    </xf>
    <xf numFmtId="0" fontId="11" fillId="0" borderId="6" xfId="22" applyFont="1" applyBorder="1" applyAlignment="1" applyProtection="1">
      <alignment horizontal="centerContinuous" vertical="center" wrapText="1"/>
      <protection/>
    </xf>
    <xf numFmtId="0" fontId="21" fillId="0" borderId="0" xfId="25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20" fillId="0" borderId="0" xfId="25" applyFont="1" applyBorder="1" applyProtection="1">
      <alignment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7" fillId="0" borderId="1" xfId="22" applyFont="1" applyBorder="1" applyAlignment="1" applyProtection="1">
      <alignment horizontal="right" vertical="center" wrapText="1"/>
      <protection/>
    </xf>
    <xf numFmtId="1" fontId="20" fillId="0" borderId="0" xfId="25" applyNumberFormat="1" applyFont="1" applyBorder="1" applyProtection="1">
      <alignment/>
      <protection/>
    </xf>
    <xf numFmtId="0" fontId="12" fillId="0" borderId="1" xfId="22" applyFont="1" applyFill="1" applyBorder="1" applyAlignment="1" applyProtection="1">
      <alignment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49" fontId="11" fillId="0" borderId="0" xfId="22" applyNumberFormat="1" applyFont="1" applyBorder="1" applyAlignment="1" applyProtection="1">
      <alignment horizontal="righ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1" fontId="12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Continuous" vertical="center" wrapText="1"/>
      <protection/>
    </xf>
    <xf numFmtId="1" fontId="12" fillId="0" borderId="0" xfId="22" applyNumberFormat="1" applyFont="1" applyAlignment="1" applyProtection="1">
      <alignment horizontal="centerContinuous" vertical="center" wrapText="1"/>
      <protection/>
    </xf>
    <xf numFmtId="1" fontId="12" fillId="0" borderId="0" xfId="22" applyNumberFormat="1" applyFont="1" applyAlignment="1" applyProtection="1">
      <alignment vertical="center" wrapText="1"/>
      <protection locked="0"/>
    </xf>
    <xf numFmtId="49" fontId="20" fillId="0" borderId="0" xfId="25" applyNumberFormat="1" applyFont="1" applyProtection="1">
      <alignment/>
      <protection/>
    </xf>
    <xf numFmtId="1" fontId="20" fillId="0" borderId="0" xfId="25" applyNumberFormat="1" applyFont="1" applyProtection="1">
      <alignment/>
      <protection/>
    </xf>
    <xf numFmtId="0" fontId="19" fillId="0" borderId="0" xfId="23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9" fillId="0" borderId="0" xfId="24" applyFont="1" applyAlignment="1">
      <alignment vertical="justify"/>
      <protection/>
    </xf>
    <xf numFmtId="49" fontId="9" fillId="0" borderId="0" xfId="23" applyNumberFormat="1" applyFont="1" applyAlignment="1" applyProtection="1">
      <alignment horizontal="left" vertical="center" wrapText="1"/>
      <protection locked="0"/>
    </xf>
    <xf numFmtId="0" fontId="9" fillId="0" borderId="0" xfId="24" applyFont="1" applyBorder="1" applyAlignment="1">
      <alignment vertical="justify"/>
      <protection/>
    </xf>
    <xf numFmtId="0" fontId="19" fillId="0" borderId="0" xfId="24" applyFont="1" applyAlignment="1">
      <alignment horizontal="center"/>
      <protection/>
    </xf>
    <xf numFmtId="0" fontId="4" fillId="0" borderId="0" xfId="24" applyFont="1" applyAlignment="1" applyProtection="1">
      <alignment horizontal="right"/>
      <protection locked="0"/>
    </xf>
    <xf numFmtId="0" fontId="0" fillId="0" borderId="0" xfId="25" applyFont="1" applyAlignment="1">
      <alignment/>
      <protection/>
    </xf>
    <xf numFmtId="0" fontId="4" fillId="0" borderId="0" xfId="24" applyFont="1" applyBorder="1" applyAlignment="1">
      <alignment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23" fillId="0" borderId="0" xfId="25" applyFont="1" applyBorder="1">
      <alignment/>
      <protection/>
    </xf>
    <xf numFmtId="0" fontId="23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2" fillId="0" borderId="1" xfId="23" applyNumberFormat="1" applyFont="1" applyBorder="1" applyAlignment="1">
      <alignment horizontal="center" vertical="center" wrapText="1"/>
      <protection/>
    </xf>
    <xf numFmtId="1" fontId="4" fillId="5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7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22" fillId="0" borderId="1" xfId="23" applyNumberFormat="1" applyFont="1" applyBorder="1" applyAlignment="1">
      <alignment horizontal="center"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Protection="1">
      <alignment/>
      <protection locked="0"/>
    </xf>
    <xf numFmtId="0" fontId="19" fillId="0" borderId="0" xfId="23" applyFont="1">
      <alignment/>
      <protection/>
    </xf>
    <xf numFmtId="0" fontId="11" fillId="0" borderId="0" xfId="21" applyFont="1" applyAlignment="1" applyProtection="1">
      <alignment horizontal="right"/>
      <protection locked="0"/>
    </xf>
    <xf numFmtId="0" fontId="1" fillId="0" borderId="5" xfId="26" applyFont="1" applyBorder="1" applyAlignment="1" applyProtection="1">
      <alignment horizontal="center" vertical="center"/>
      <protection/>
    </xf>
    <xf numFmtId="14" fontId="1" fillId="0" borderId="12" xfId="26" applyNumberFormat="1" applyFont="1" applyBorder="1" applyAlignment="1" applyProtection="1">
      <alignment horizontal="center" vertical="top" wrapText="1"/>
      <protection/>
    </xf>
    <xf numFmtId="14" fontId="1" fillId="0" borderId="9" xfId="26" applyNumberFormat="1" applyFont="1" applyBorder="1" applyAlignment="1" applyProtection="1">
      <alignment horizontal="center" vertical="top" wrapText="1"/>
      <protection/>
    </xf>
    <xf numFmtId="49" fontId="1" fillId="0" borderId="12" xfId="26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26" applyNumberFormat="1" applyFont="1" applyFill="1" applyBorder="1" applyAlignment="1" applyProtection="1">
      <alignment vertical="top" wrapText="1"/>
      <protection locked="0"/>
    </xf>
    <xf numFmtId="0" fontId="4" fillId="0" borderId="0" xfId="26" applyFont="1" applyFill="1" applyAlignment="1" applyProtection="1">
      <alignment vertical="top" wrapText="1"/>
      <protection locked="0"/>
    </xf>
    <xf numFmtId="0" fontId="3" fillId="0" borderId="0" xfId="26" applyFont="1" applyFill="1" applyBorder="1" applyAlignment="1" applyProtection="1">
      <alignment horizontal="left" vertical="top"/>
      <protection locked="0"/>
    </xf>
    <xf numFmtId="0" fontId="4" fillId="0" borderId="0" xfId="26" applyFont="1" applyFill="1" applyBorder="1" applyAlignment="1" applyProtection="1">
      <alignment vertical="top" wrapText="1"/>
      <protection locked="0"/>
    </xf>
    <xf numFmtId="0" fontId="11" fillId="0" borderId="17" xfId="29" applyFont="1" applyBorder="1" applyAlignment="1">
      <alignment horizontal="centerContinuous" vertical="center" wrapText="1"/>
      <protection/>
    </xf>
    <xf numFmtId="14" fontId="11" fillId="0" borderId="0" xfId="26" applyNumberFormat="1" applyFont="1" applyBorder="1" applyAlignment="1" applyProtection="1">
      <alignment horizontal="left" vertical="top" wrapText="1"/>
      <protection locked="0"/>
    </xf>
    <xf numFmtId="0" fontId="1" fillId="0" borderId="1" xfId="26" applyFont="1" applyBorder="1" applyAlignment="1" applyProtection="1">
      <alignment horizontal="center" vertical="top" wrapText="1"/>
      <protection/>
    </xf>
    <xf numFmtId="0" fontId="11" fillId="0" borderId="0" xfId="28" applyFont="1" applyBorder="1" applyAlignment="1" applyProtection="1">
      <alignment horizontal="centerContinuous" vertical="center" wrapText="1"/>
      <protection/>
    </xf>
    <xf numFmtId="0" fontId="26" fillId="0" borderId="0" xfId="28" applyFont="1" applyBorder="1" applyAlignment="1" applyProtection="1">
      <alignment vertical="center" wrapText="1"/>
      <protection locked="0"/>
    </xf>
    <xf numFmtId="0" fontId="12" fillId="0" borderId="0" xfId="28" applyFont="1" applyBorder="1" applyAlignment="1" applyProtection="1">
      <alignment wrapText="1"/>
      <protection locked="0"/>
    </xf>
    <xf numFmtId="0" fontId="12" fillId="0" borderId="0" xfId="28" applyFont="1" applyBorder="1" applyAlignment="1">
      <alignment wrapText="1"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 applyProtection="1">
      <alignment horizontal="centerContinuous" wrapText="1"/>
      <protection/>
    </xf>
    <xf numFmtId="0" fontId="4" fillId="0" borderId="0" xfId="28" applyFont="1" applyAlignment="1" applyProtection="1">
      <alignment horizontal="left" wrapText="1"/>
      <protection/>
    </xf>
    <xf numFmtId="49" fontId="11" fillId="0" borderId="0" xfId="28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1" fontId="12" fillId="6" borderId="1" xfId="27" applyNumberFormat="1" applyFont="1" applyFill="1" applyBorder="1" applyAlignment="1" applyProtection="1">
      <alignment wrapText="1"/>
      <protection locked="0"/>
    </xf>
    <xf numFmtId="1" fontId="12" fillId="5" borderId="1" xfId="27" applyNumberFormat="1" applyFont="1" applyFill="1" applyBorder="1" applyAlignment="1" applyProtection="1">
      <alignment wrapText="1"/>
      <protection locked="0"/>
    </xf>
    <xf numFmtId="49" fontId="4" fillId="0" borderId="0" xfId="23" applyNumberFormat="1" applyFont="1" applyAlignment="1">
      <alignment horizontal="left" vertical="center" wrapText="1"/>
      <protection/>
    </xf>
    <xf numFmtId="49" fontId="4" fillId="0" borderId="0" xfId="23" applyNumberFormat="1" applyFont="1">
      <alignment/>
      <protection/>
    </xf>
    <xf numFmtId="49" fontId="4" fillId="0" borderId="0" xfId="25" applyNumberFormat="1" applyFont="1">
      <alignment/>
      <protection/>
    </xf>
    <xf numFmtId="49" fontId="9" fillId="0" borderId="12" xfId="29" applyNumberFormat="1" applyFont="1" applyBorder="1" applyAlignment="1">
      <alignment horizontal="center" vertical="center" wrapText="1"/>
      <protection/>
    </xf>
    <xf numFmtId="0" fontId="9" fillId="0" borderId="12" xfId="29" applyFont="1" applyBorder="1" applyAlignment="1">
      <alignment horizontal="center" vertical="center" wrapText="1"/>
      <protection/>
    </xf>
    <xf numFmtId="0" fontId="9" fillId="0" borderId="1" xfId="29" applyFont="1" applyBorder="1" applyAlignment="1">
      <alignment horizontal="center" vertical="center" wrapText="1"/>
      <protection/>
    </xf>
    <xf numFmtId="0" fontId="9" fillId="0" borderId="12" xfId="29" applyFont="1" applyFill="1" applyBorder="1" applyAlignment="1">
      <alignment horizontal="center" vertical="center" wrapText="1"/>
      <protection/>
    </xf>
    <xf numFmtId="1" fontId="27" fillId="5" borderId="1" xfId="23" applyNumberFormat="1" applyFont="1" applyFill="1" applyBorder="1" applyAlignment="1" applyProtection="1">
      <alignment horizontal="right" vertical="center" wrapText="1"/>
      <protection locked="0"/>
    </xf>
    <xf numFmtId="2" fontId="27" fillId="5" borderId="1" xfId="23" applyNumberFormat="1" applyFont="1" applyFill="1" applyBorder="1" applyAlignment="1" applyProtection="1">
      <alignment horizontal="right" vertical="center" wrapText="1"/>
      <protection locked="0"/>
    </xf>
    <xf numFmtId="1" fontId="27" fillId="0" borderId="1" xfId="23" applyNumberFormat="1" applyFont="1" applyFill="1" applyBorder="1" applyAlignment="1" applyProtection="1">
      <alignment horizontal="right" vertical="center" wrapText="1"/>
      <protection/>
    </xf>
    <xf numFmtId="1" fontId="27" fillId="0" borderId="1" xfId="23" applyNumberFormat="1" applyFont="1" applyBorder="1" applyAlignment="1">
      <alignment horizontal="right" vertical="center" wrapText="1"/>
      <protection/>
    </xf>
    <xf numFmtId="1" fontId="27" fillId="0" borderId="1" xfId="23" applyNumberFormat="1" applyFont="1" applyBorder="1" applyAlignment="1" applyProtection="1">
      <alignment horizontal="right" vertical="center" wrapText="1"/>
      <protection/>
    </xf>
    <xf numFmtId="0" fontId="27" fillId="0" borderId="1" xfId="23" applyFont="1" applyBorder="1" applyAlignment="1">
      <alignment horizontal="left" vertical="center" wrapText="1"/>
      <protection/>
    </xf>
    <xf numFmtId="49" fontId="29" fillId="0" borderId="1" xfId="23" applyNumberFormat="1" applyFont="1" applyBorder="1" applyAlignment="1">
      <alignment horizontal="center" vertical="center" wrapText="1"/>
      <protection/>
    </xf>
    <xf numFmtId="49" fontId="27" fillId="0" borderId="1" xfId="23" applyNumberFormat="1" applyFont="1" applyBorder="1" applyAlignment="1">
      <alignment horizontal="center" vertical="center" wrapText="1"/>
      <protection/>
    </xf>
    <xf numFmtId="0" fontId="30" fillId="0" borderId="1" xfId="23" applyFont="1" applyBorder="1" applyAlignment="1">
      <alignment horizontal="right" vertical="center" wrapText="1"/>
      <protection/>
    </xf>
    <xf numFmtId="49" fontId="30" fillId="0" borderId="1" xfId="23" applyNumberFormat="1" applyFont="1" applyBorder="1" applyAlignment="1">
      <alignment horizontal="center" vertical="center" wrapText="1"/>
      <protection/>
    </xf>
    <xf numFmtId="0" fontId="28" fillId="0" borderId="1" xfId="28" applyFont="1" applyBorder="1" applyAlignment="1" applyProtection="1">
      <alignment horizontal="center" vertical="center" wrapText="1"/>
      <protection/>
    </xf>
    <xf numFmtId="0" fontId="28" fillId="0" borderId="17" xfId="28" applyFont="1" applyBorder="1" applyAlignment="1" applyProtection="1">
      <alignment horizontal="center" vertical="center" wrapText="1"/>
      <protection/>
    </xf>
    <xf numFmtId="14" fontId="28" fillId="0" borderId="4" xfId="26" applyNumberFormat="1" applyFont="1" applyBorder="1" applyAlignment="1" applyProtection="1">
      <alignment horizontal="center" vertical="top" wrapText="1"/>
      <protection/>
    </xf>
    <xf numFmtId="0" fontId="28" fillId="0" borderId="1" xfId="28" applyFont="1" applyBorder="1" applyAlignment="1" applyProtection="1">
      <alignment vertical="center" wrapText="1"/>
      <protection/>
    </xf>
    <xf numFmtId="3" fontId="28" fillId="0" borderId="1" xfId="28" applyNumberFormat="1" applyFont="1" applyBorder="1" applyAlignment="1" applyProtection="1">
      <alignment vertical="center"/>
      <protection/>
    </xf>
    <xf numFmtId="0" fontId="31" fillId="0" borderId="1" xfId="28" applyFont="1" applyBorder="1" applyProtection="1">
      <alignment/>
      <protection/>
    </xf>
    <xf numFmtId="0" fontId="30" fillId="0" borderId="1" xfId="28" applyFont="1" applyBorder="1" applyAlignment="1" applyProtection="1">
      <alignment vertical="center" wrapText="1"/>
      <protection/>
    </xf>
    <xf numFmtId="0" fontId="27" fillId="0" borderId="1" xfId="28" applyFont="1" applyFill="1" applyBorder="1" applyProtection="1">
      <alignment/>
      <protection/>
    </xf>
    <xf numFmtId="3" fontId="27" fillId="0" borderId="1" xfId="28" applyNumberFormat="1" applyFont="1" applyFill="1" applyBorder="1" applyAlignment="1" applyProtection="1">
      <alignment vertical="center"/>
      <protection/>
    </xf>
    <xf numFmtId="0" fontId="27" fillId="0" borderId="1" xfId="28" applyFont="1" applyBorder="1" applyAlignment="1" applyProtection="1">
      <alignment wrapText="1"/>
      <protection/>
    </xf>
    <xf numFmtId="0" fontId="27" fillId="0" borderId="1" xfId="28" applyFont="1" applyBorder="1" applyAlignment="1" applyProtection="1">
      <alignment vertical="center" wrapText="1"/>
      <protection/>
    </xf>
    <xf numFmtId="3" fontId="27" fillId="0" borderId="1" xfId="28" applyNumberFormat="1" applyFont="1" applyBorder="1" applyAlignment="1" applyProtection="1">
      <alignment horizontal="center" vertical="center"/>
      <protection/>
    </xf>
    <xf numFmtId="1" fontId="27" fillId="5" borderId="1" xfId="28" applyNumberFormat="1" applyFont="1" applyFill="1" applyBorder="1" applyAlignment="1" applyProtection="1">
      <alignment vertical="center"/>
      <protection locked="0"/>
    </xf>
    <xf numFmtId="49" fontId="27" fillId="0" borderId="1" xfId="28" applyNumberFormat="1" applyFont="1" applyBorder="1" applyAlignment="1" applyProtection="1">
      <alignment horizontal="center" wrapText="1"/>
      <protection/>
    </xf>
    <xf numFmtId="1" fontId="27" fillId="5" borderId="1" xfId="28" applyNumberFormat="1" applyFont="1" applyFill="1" applyBorder="1" applyProtection="1">
      <alignment/>
      <protection locked="0"/>
    </xf>
    <xf numFmtId="0" fontId="27" fillId="0" borderId="1" xfId="28" applyFont="1" applyFill="1" applyBorder="1" applyAlignment="1" applyProtection="1">
      <alignment vertical="center" wrapText="1"/>
      <protection/>
    </xf>
    <xf numFmtId="0" fontId="30" fillId="0" borderId="1" xfId="28" applyFont="1" applyBorder="1" applyAlignment="1" applyProtection="1">
      <alignment horizontal="right" vertical="center" wrapText="1"/>
      <protection/>
    </xf>
    <xf numFmtId="49" fontId="30" fillId="0" borderId="1" xfId="28" applyNumberFormat="1" applyFont="1" applyBorder="1" applyAlignment="1" applyProtection="1">
      <alignment horizontal="center" wrapText="1"/>
      <protection/>
    </xf>
    <xf numFmtId="0" fontId="27" fillId="0" borderId="1" xfId="28" applyFont="1" applyBorder="1" applyProtection="1">
      <alignment/>
      <protection/>
    </xf>
    <xf numFmtId="0" fontId="27" fillId="0" borderId="1" xfId="28" applyFont="1" applyBorder="1" applyAlignment="1" applyProtection="1">
      <alignment horizontal="center" wrapText="1"/>
      <protection/>
    </xf>
    <xf numFmtId="1" fontId="27" fillId="0" borderId="1" xfId="28" applyNumberFormat="1" applyFont="1" applyBorder="1" applyProtection="1">
      <alignment/>
      <protection/>
    </xf>
    <xf numFmtId="1" fontId="27" fillId="6" borderId="1" xfId="28" applyNumberFormat="1" applyFont="1" applyFill="1" applyBorder="1" applyAlignment="1" applyProtection="1">
      <alignment vertical="center"/>
      <protection locked="0"/>
    </xf>
    <xf numFmtId="0" fontId="30" fillId="0" borderId="1" xfId="28" applyFont="1" applyBorder="1" applyAlignment="1" applyProtection="1">
      <alignment horizontal="center" wrapText="1"/>
      <protection/>
    </xf>
    <xf numFmtId="1" fontId="27" fillId="4" borderId="1" xfId="28" applyNumberFormat="1" applyFont="1" applyFill="1" applyBorder="1" applyProtection="1">
      <alignment/>
      <protection locked="0"/>
    </xf>
    <xf numFmtId="0" fontId="27" fillId="0" borderId="1" xfId="28" applyFont="1" applyBorder="1" applyAlignment="1" applyProtection="1">
      <alignment horizontal="left" vertical="center" wrapText="1"/>
      <protection/>
    </xf>
    <xf numFmtId="1" fontId="27" fillId="4" borderId="1" xfId="28" applyNumberFormat="1" applyFont="1" applyFill="1" applyBorder="1" applyAlignment="1" applyProtection="1">
      <alignment vertical="center"/>
      <protection locked="0"/>
    </xf>
    <xf numFmtId="3" fontId="30" fillId="0" borderId="1" xfId="28" applyNumberFormat="1" applyFont="1" applyBorder="1" applyAlignment="1" applyProtection="1">
      <alignment horizontal="center" vertical="center"/>
      <protection/>
    </xf>
    <xf numFmtId="3" fontId="27" fillId="0" borderId="1" xfId="28" applyNumberFormat="1" applyFont="1" applyBorder="1" applyAlignment="1" applyProtection="1">
      <alignment vertical="center"/>
      <protection/>
    </xf>
    <xf numFmtId="1" fontId="27" fillId="0" borderId="1" xfId="28" applyNumberFormat="1" applyFont="1" applyBorder="1" applyAlignment="1" applyProtection="1">
      <alignment vertical="center"/>
      <protection/>
    </xf>
    <xf numFmtId="0" fontId="31" fillId="0" borderId="1" xfId="28" applyFont="1" applyBorder="1" applyAlignment="1" applyProtection="1">
      <alignment horizontal="left" vertical="center" wrapText="1"/>
      <protection/>
    </xf>
    <xf numFmtId="0" fontId="27" fillId="0" borderId="17" xfId="28" applyFont="1" applyBorder="1" applyAlignment="1" applyProtection="1">
      <alignment horizontal="center" vertical="center" wrapText="1"/>
      <protection/>
    </xf>
    <xf numFmtId="0" fontId="31" fillId="0" borderId="1" xfId="28" applyFont="1" applyBorder="1" applyAlignment="1" applyProtection="1">
      <alignment wrapText="1"/>
      <protection/>
    </xf>
    <xf numFmtId="0" fontId="30" fillId="0" borderId="17" xfId="28" applyFont="1" applyBorder="1" applyAlignment="1" applyProtection="1">
      <alignment horizontal="center" vertical="center" wrapText="1"/>
      <protection/>
    </xf>
    <xf numFmtId="3" fontId="27" fillId="0" borderId="1" xfId="28" applyNumberFormat="1" applyFont="1" applyBorder="1" applyProtection="1">
      <alignment/>
      <protection/>
    </xf>
    <xf numFmtId="0" fontId="32" fillId="0" borderId="1" xfId="28" applyFont="1" applyBorder="1" applyAlignment="1" applyProtection="1">
      <alignment horizontal="left" vertical="center" wrapText="1"/>
      <protection/>
    </xf>
    <xf numFmtId="0" fontId="30" fillId="0" borderId="17" xfId="28" applyFont="1" applyBorder="1" applyAlignment="1" applyProtection="1">
      <alignment horizontal="center" wrapText="1"/>
      <protection/>
    </xf>
    <xf numFmtId="0" fontId="33" fillId="0" borderId="1" xfId="28" applyFont="1" applyBorder="1" applyAlignment="1" applyProtection="1">
      <alignment horizontal="left" vertical="center" wrapText="1"/>
      <protection/>
    </xf>
    <xf numFmtId="0" fontId="34" fillId="0" borderId="1" xfId="28" applyFont="1" applyBorder="1" applyAlignment="1" applyProtection="1">
      <alignment vertical="center" wrapText="1"/>
      <protection/>
    </xf>
    <xf numFmtId="0" fontId="27" fillId="0" borderId="7" xfId="28" applyFont="1" applyBorder="1" applyAlignment="1" applyProtection="1">
      <alignment vertical="center" wrapText="1"/>
      <protection/>
    </xf>
    <xf numFmtId="49" fontId="27" fillId="0" borderId="17" xfId="28" applyNumberFormat="1" applyFont="1" applyBorder="1" applyAlignment="1" applyProtection="1">
      <alignment horizontal="center" vertical="center" wrapText="1"/>
      <protection/>
    </xf>
    <xf numFmtId="1" fontId="28" fillId="6" borderId="1" xfId="28" applyNumberFormat="1" applyFont="1" applyFill="1" applyBorder="1" applyAlignment="1" applyProtection="1">
      <alignment vertical="center"/>
      <protection locked="0"/>
    </xf>
    <xf numFmtId="0" fontId="27" fillId="0" borderId="1" xfId="28" applyFont="1" applyBorder="1" applyAlignment="1" applyProtection="1">
      <alignment horizontal="centerContinuous" wrapText="1"/>
      <protection/>
    </xf>
    <xf numFmtId="0" fontId="27" fillId="0" borderId="18" xfId="28" applyFont="1" applyBorder="1" applyAlignment="1" applyProtection="1">
      <alignment vertical="center" wrapText="1"/>
      <protection/>
    </xf>
    <xf numFmtId="1" fontId="28" fillId="5" borderId="17" xfId="28" applyNumberFormat="1" applyFont="1" applyFill="1" applyBorder="1" applyAlignment="1" applyProtection="1">
      <alignment vertical="center"/>
      <protection locked="0"/>
    </xf>
    <xf numFmtId="0" fontId="28" fillId="0" borderId="6" xfId="28" applyFont="1" applyBorder="1" applyAlignment="1" applyProtection="1">
      <alignment vertical="center" wrapText="1"/>
      <protection/>
    </xf>
    <xf numFmtId="49" fontId="28" fillId="0" borderId="1" xfId="28" applyNumberFormat="1" applyFont="1" applyBorder="1" applyAlignment="1" applyProtection="1">
      <alignment horizontal="center" vertical="center" wrapText="1"/>
      <protection/>
    </xf>
    <xf numFmtId="3" fontId="28" fillId="0" borderId="17" xfId="28" applyNumberFormat="1" applyFont="1" applyFill="1" applyBorder="1" applyAlignment="1" applyProtection="1">
      <alignment vertical="center"/>
      <protection/>
    </xf>
    <xf numFmtId="0" fontId="35" fillId="0" borderId="1" xfId="28" applyFont="1" applyBorder="1" applyAlignment="1" applyProtection="1">
      <alignment vertical="center" wrapText="1"/>
      <protection/>
    </xf>
    <xf numFmtId="49" fontId="28" fillId="0" borderId="1" xfId="28" applyNumberFormat="1" applyFont="1" applyBorder="1" applyAlignment="1" applyProtection="1">
      <alignment horizontal="centerContinuous" wrapText="1"/>
      <protection/>
    </xf>
    <xf numFmtId="3" fontId="27" fillId="0" borderId="1" xfId="28" applyNumberFormat="1" applyFont="1" applyFill="1" applyBorder="1" applyProtection="1">
      <alignment/>
      <protection/>
    </xf>
    <xf numFmtId="0" fontId="28" fillId="0" borderId="12" xfId="28" applyFont="1" applyBorder="1" applyAlignment="1" applyProtection="1">
      <alignment horizontal="center" vertical="center" wrapText="1"/>
      <protection/>
    </xf>
    <xf numFmtId="1" fontId="28" fillId="5" borderId="1" xfId="28" applyNumberFormat="1" applyFont="1" applyFill="1" applyBorder="1" applyAlignment="1" applyProtection="1">
      <alignment vertical="center"/>
      <protection locked="0"/>
    </xf>
    <xf numFmtId="49" fontId="33" fillId="0" borderId="1" xfId="28" applyNumberFormat="1" applyFont="1" applyBorder="1" applyAlignment="1" applyProtection="1">
      <alignment horizontal="centerContinuous" wrapText="1"/>
      <protection/>
    </xf>
    <xf numFmtId="0" fontId="28" fillId="0" borderId="1" xfId="28" applyFont="1" applyBorder="1" applyAlignment="1" applyProtection="1">
      <alignment horizontal="left" vertical="center" wrapText="1"/>
      <protection/>
    </xf>
    <xf numFmtId="49" fontId="9" fillId="0" borderId="10" xfId="29" applyNumberFormat="1" applyFont="1" applyBorder="1" applyAlignment="1">
      <alignment horizontal="centerContinuous" vertical="center" wrapText="1"/>
      <protection/>
    </xf>
    <xf numFmtId="0" fontId="9" fillId="0" borderId="19" xfId="29" applyFont="1" applyBorder="1" applyAlignment="1">
      <alignment horizontal="centerContinuous" vertical="center" wrapText="1"/>
      <protection/>
    </xf>
    <xf numFmtId="0" fontId="9" fillId="0" borderId="2" xfId="29" applyFont="1" applyBorder="1" applyAlignment="1">
      <alignment horizontal="centerContinuous" vertical="center" wrapText="1"/>
      <protection/>
    </xf>
    <xf numFmtId="0" fontId="9" fillId="0" borderId="12" xfId="29" applyFont="1" applyBorder="1" applyAlignment="1">
      <alignment horizontal="centerContinuous" vertical="center" wrapText="1"/>
      <protection/>
    </xf>
    <xf numFmtId="0" fontId="9" fillId="0" borderId="11" xfId="29" applyFont="1" applyBorder="1" applyAlignment="1">
      <alignment horizontal="centerContinuous" vertical="center" wrapText="1"/>
      <protection/>
    </xf>
    <xf numFmtId="0" fontId="9" fillId="0" borderId="8" xfId="29" applyFont="1" applyBorder="1" applyAlignment="1">
      <alignment horizontal="left" vertical="center" wrapText="1"/>
      <protection/>
    </xf>
    <xf numFmtId="0" fontId="9" fillId="3" borderId="19" xfId="29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Continuous" vertical="center" wrapText="1"/>
    </xf>
    <xf numFmtId="0" fontId="9" fillId="0" borderId="20" xfId="29" applyFont="1" applyBorder="1" applyAlignment="1">
      <alignment horizontal="centerContinuous" vertical="center" wrapText="1"/>
      <protection/>
    </xf>
    <xf numFmtId="0" fontId="0" fillId="0" borderId="9" xfId="0" applyFont="1" applyBorder="1" applyAlignment="1">
      <alignment vertical="center" wrapText="1"/>
    </xf>
    <xf numFmtId="0" fontId="9" fillId="3" borderId="12" xfId="29" applyFont="1" applyFill="1" applyBorder="1" applyAlignment="1">
      <alignment horizontal="centerContinuous" vertical="center" wrapText="1"/>
      <protection/>
    </xf>
    <xf numFmtId="49" fontId="9" fillId="0" borderId="1" xfId="22" applyNumberFormat="1" applyFont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horizontal="centerContinuous" vertical="center" wrapText="1"/>
      <protection/>
    </xf>
    <xf numFmtId="0" fontId="9" fillId="0" borderId="1" xfId="22" applyFont="1" applyBorder="1" applyAlignment="1" applyProtection="1">
      <alignment horizontal="center" vertical="center" wrapText="1"/>
      <protection/>
    </xf>
    <xf numFmtId="170" fontId="9" fillId="0" borderId="1" xfId="17" applyFont="1" applyBorder="1" applyAlignment="1" applyProtection="1">
      <alignment horizontal="centerContinuous" vertical="center" wrapText="1"/>
      <protection/>
    </xf>
    <xf numFmtId="49" fontId="4" fillId="0" borderId="1" xfId="22" applyNumberFormat="1" applyFont="1" applyBorder="1" applyAlignment="1" applyProtection="1">
      <alignment horizontal="center" vertical="center" wrapText="1"/>
      <protection/>
    </xf>
    <xf numFmtId="0" fontId="4" fillId="0" borderId="1" xfId="22" applyFont="1" applyBorder="1" applyAlignment="1" applyProtection="1">
      <alignment horizontal="center" vertical="center" wrapText="1"/>
      <protection/>
    </xf>
    <xf numFmtId="49" fontId="9" fillId="0" borderId="1" xfId="22" applyNumberFormat="1" applyFont="1" applyBorder="1" applyAlignment="1" applyProtection="1">
      <alignment horizontal="left" vertical="center" wrapText="1"/>
      <protection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Fill="1" applyBorder="1" applyAlignment="1" applyProtection="1">
      <alignment horizontal="left" vertical="top" wrapText="1"/>
      <protection locked="0"/>
    </xf>
    <xf numFmtId="0" fontId="3" fillId="0" borderId="0" xfId="26" applyFont="1" applyFill="1" applyBorder="1" applyAlignment="1" applyProtection="1">
      <alignment horizontal="left" vertical="top" wrapText="1"/>
      <protection locked="0"/>
    </xf>
    <xf numFmtId="0" fontId="14" fillId="0" borderId="0" xfId="28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8" applyNumberFormat="1" applyFont="1" applyBorder="1" applyAlignment="1" applyProtection="1">
      <alignment horizontal="left"/>
      <protection locked="0"/>
    </xf>
    <xf numFmtId="0" fontId="11" fillId="0" borderId="0" xfId="29" applyFont="1" applyBorder="1" applyAlignment="1" applyProtection="1">
      <alignment horizontal="left"/>
      <protection locked="0"/>
    </xf>
    <xf numFmtId="0" fontId="11" fillId="0" borderId="0" xfId="29" applyFont="1" applyAlignment="1">
      <alignment horizontal="center" wrapText="1"/>
      <protection/>
    </xf>
    <xf numFmtId="0" fontId="11" fillId="0" borderId="0" xfId="26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9" applyFont="1" applyAlignment="1">
      <alignment horizontal="left" vertical="top" wrapText="1"/>
      <protection/>
    </xf>
    <xf numFmtId="14" fontId="11" fillId="0" borderId="0" xfId="26" applyNumberFormat="1" applyFont="1" applyBorder="1" applyAlignment="1" applyProtection="1">
      <alignment horizontal="left" vertical="top" wrapText="1"/>
      <protection locked="0"/>
    </xf>
    <xf numFmtId="0" fontId="9" fillId="0" borderId="0" xfId="24" applyFont="1" applyAlignment="1" applyProtection="1">
      <alignment horizontal="left"/>
      <protection locked="0"/>
    </xf>
    <xf numFmtId="0" fontId="12" fillId="0" borderId="0" xfId="24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1" fillId="0" borderId="16" xfId="26" applyFont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/>
    </xf>
    <xf numFmtId="1" fontId="3" fillId="5" borderId="6" xfId="26" applyNumberFormat="1" applyFont="1" applyFill="1" applyBorder="1" applyAlignment="1" applyProtection="1">
      <alignment vertical="top" wrapText="1"/>
      <protection locked="0"/>
    </xf>
    <xf numFmtId="1" fontId="3" fillId="0" borderId="6" xfId="26" applyNumberFormat="1" applyFont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vertical="top" wrapText="1"/>
      <protection/>
    </xf>
    <xf numFmtId="1" fontId="3" fillId="7" borderId="6" xfId="26" applyNumberFormat="1" applyFont="1" applyFill="1" applyBorder="1" applyAlignment="1" applyProtection="1">
      <alignment vertical="top" wrapText="1"/>
      <protection locked="0"/>
    </xf>
    <xf numFmtId="1" fontId="3" fillId="0" borderId="8" xfId="26" applyNumberFormat="1" applyFont="1" applyBorder="1" applyAlignment="1" applyProtection="1">
      <alignment vertical="top" wrapText="1"/>
      <protection/>
    </xf>
    <xf numFmtId="1" fontId="3" fillId="4" borderId="10" xfId="26" applyNumberFormat="1" applyFont="1" applyFill="1" applyBorder="1" applyAlignment="1" applyProtection="1">
      <alignment vertical="top" wrapText="1"/>
      <protection locked="0"/>
    </xf>
    <xf numFmtId="1" fontId="1" fillId="0" borderId="21" xfId="26" applyNumberFormat="1" applyFont="1" applyBorder="1" applyAlignment="1" applyProtection="1">
      <alignment vertical="top" wrapText="1"/>
      <protection/>
    </xf>
    <xf numFmtId="1" fontId="3" fillId="5" borderId="22" xfId="26" applyNumberFormat="1" applyFont="1" applyFill="1" applyBorder="1" applyAlignment="1" applyProtection="1">
      <alignment vertical="top" wrapText="1"/>
      <protection locked="0"/>
    </xf>
    <xf numFmtId="1" fontId="3" fillId="4" borderId="22" xfId="26" applyNumberFormat="1" applyFont="1" applyFill="1" applyBorder="1" applyAlignment="1" applyProtection="1">
      <alignment vertical="top" wrapText="1"/>
      <protection locked="0"/>
    </xf>
    <xf numFmtId="1" fontId="3" fillId="7" borderId="22" xfId="26" applyNumberFormat="1" applyFont="1" applyFill="1" applyBorder="1" applyAlignment="1" applyProtection="1">
      <alignment vertical="top" wrapText="1"/>
      <protection locked="0"/>
    </xf>
    <xf numFmtId="1" fontId="3" fillId="0" borderId="22" xfId="26" applyNumberFormat="1" applyFont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3" fillId="6" borderId="22" xfId="26" applyNumberFormat="1" applyFont="1" applyFill="1" applyBorder="1" applyAlignment="1" applyProtection="1">
      <alignment vertical="top" wrapText="1"/>
      <protection locked="0"/>
    </xf>
    <xf numFmtId="1" fontId="3" fillId="0" borderId="22" xfId="26" applyNumberFormat="1" applyFont="1" applyFill="1" applyBorder="1" applyAlignment="1" applyProtection="1">
      <alignment vertical="top" wrapText="1"/>
      <protection/>
    </xf>
    <xf numFmtId="1" fontId="4" fillId="0" borderId="24" xfId="0" applyNumberFormat="1" applyFont="1" applyBorder="1" applyAlignment="1" applyProtection="1">
      <alignment vertical="top" wrapText="1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0" borderId="26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3" fillId="0" borderId="27" xfId="26" applyNumberFormat="1" applyFont="1" applyBorder="1" applyAlignment="1" applyProtection="1">
      <alignment vertical="top" wrapText="1"/>
      <protection/>
    </xf>
    <xf numFmtId="1" fontId="3" fillId="0" borderId="24" xfId="26" applyNumberFormat="1" applyFont="1" applyBorder="1" applyAlignment="1" applyProtection="1">
      <alignment vertical="top" wrapText="1"/>
      <protection/>
    </xf>
    <xf numFmtId="1" fontId="3" fillId="0" borderId="25" xfId="26" applyNumberFormat="1" applyFont="1" applyBorder="1" applyAlignment="1" applyProtection="1">
      <alignment vertical="top" wrapText="1"/>
      <protection/>
    </xf>
    <xf numFmtId="1" fontId="3" fillId="0" borderId="16" xfId="26" applyNumberFormat="1" applyFont="1" applyBorder="1" applyAlignment="1" applyProtection="1">
      <alignment vertical="top" wrapText="1"/>
      <protection/>
    </xf>
    <xf numFmtId="1" fontId="3" fillId="0" borderId="26" xfId="26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1" fillId="0" borderId="22" xfId="26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/>
      <protection/>
    </xf>
    <xf numFmtId="49" fontId="1" fillId="3" borderId="1" xfId="26" applyNumberFormat="1" applyFont="1" applyFill="1" applyBorder="1" applyAlignment="1" applyProtection="1">
      <alignment horizontal="right" vertical="top" wrapText="1"/>
      <protection/>
    </xf>
    <xf numFmtId="1" fontId="1" fillId="0" borderId="28" xfId="26" applyNumberFormat="1" applyFont="1" applyBorder="1" applyAlignment="1" applyProtection="1">
      <alignment vertical="top" wrapText="1"/>
      <protection/>
    </xf>
    <xf numFmtId="3" fontId="12" fillId="0" borderId="1" xfId="27" applyNumberFormat="1" applyFont="1" applyFill="1" applyBorder="1" applyAlignment="1" applyProtection="1">
      <alignment wrapText="1"/>
      <protection locked="0"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49" fontId="12" fillId="0" borderId="1" xfId="29" applyNumberFormat="1" applyFont="1" applyBorder="1" applyAlignment="1">
      <alignment horizontal="center" vertical="center" wrapText="1"/>
      <protection/>
    </xf>
    <xf numFmtId="49" fontId="12" fillId="3" borderId="1" xfId="29" applyNumberFormat="1" applyFont="1" applyFill="1" applyBorder="1" applyAlignment="1">
      <alignment horizontal="center" vertical="center" wrapText="1"/>
      <protection/>
    </xf>
    <xf numFmtId="49" fontId="12" fillId="0" borderId="1" xfId="29" applyNumberFormat="1" applyFont="1" applyFill="1" applyBorder="1" applyAlignment="1">
      <alignment horizontal="center" vertical="center" wrapText="1"/>
      <protection/>
    </xf>
    <xf numFmtId="3" fontId="12" fillId="0" borderId="1" xfId="29" applyNumberFormat="1" applyFont="1" applyFill="1" applyBorder="1" applyAlignment="1" applyProtection="1">
      <alignment vertical="center"/>
      <protection/>
    </xf>
    <xf numFmtId="1" fontId="12" fillId="6" borderId="1" xfId="29" applyNumberFormat="1" applyFont="1" applyFill="1" applyBorder="1" applyAlignment="1" applyProtection="1">
      <alignment vertical="center"/>
      <protection locked="0"/>
    </xf>
    <xf numFmtId="1" fontId="12" fillId="0" borderId="1" xfId="29" applyNumberFormat="1" applyFont="1" applyFill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2" fillId="0" borderId="11" xfId="29" applyNumberFormat="1" applyFont="1" applyBorder="1" applyAlignment="1" applyProtection="1">
      <alignment vertical="center"/>
      <protection/>
    </xf>
    <xf numFmtId="49" fontId="11" fillId="0" borderId="6" xfId="29" applyNumberFormat="1" applyFont="1" applyBorder="1" applyAlignment="1">
      <alignment horizontal="center" vertical="center" wrapText="1"/>
      <protection/>
    </xf>
    <xf numFmtId="1" fontId="12" fillId="3" borderId="6" xfId="29" applyNumberFormat="1" applyFont="1" applyFill="1" applyBorder="1" applyAlignment="1" applyProtection="1">
      <alignment vertical="center"/>
      <protection locked="0"/>
    </xf>
    <xf numFmtId="1" fontId="12" fillId="3" borderId="18" xfId="29" applyNumberFormat="1" applyFont="1" applyFill="1" applyBorder="1" applyAlignment="1" applyProtection="1">
      <alignment vertical="center"/>
      <protection locked="0"/>
    </xf>
    <xf numFmtId="1" fontId="12" fillId="3" borderId="17" xfId="29" applyNumberFormat="1" applyFont="1" applyFill="1" applyBorder="1" applyAlignment="1" applyProtection="1">
      <alignment vertical="center"/>
      <protection locked="0"/>
    </xf>
    <xf numFmtId="1" fontId="12" fillId="0" borderId="6" xfId="29" applyNumberFormat="1" applyFont="1" applyFill="1" applyBorder="1" applyAlignment="1" applyProtection="1">
      <alignment vertical="center"/>
      <protection locked="0"/>
    </xf>
    <xf numFmtId="1" fontId="12" fillId="0" borderId="6" xfId="29" applyNumberFormat="1" applyFont="1" applyFill="1" applyBorder="1" applyAlignment="1" applyProtection="1">
      <alignment vertical="center"/>
      <protection/>
    </xf>
    <xf numFmtId="3" fontId="12" fillId="0" borderId="12" xfId="29" applyNumberFormat="1" applyFont="1" applyBorder="1" applyAlignment="1" applyProtection="1">
      <alignment vertical="center"/>
      <protection/>
    </xf>
    <xf numFmtId="49" fontId="12" fillId="0" borderId="1" xfId="29" applyNumberFormat="1" applyFont="1" applyBorder="1" applyAlignment="1">
      <alignment horizontal="center" wrapText="1"/>
      <protection/>
    </xf>
    <xf numFmtId="1" fontId="12" fillId="5" borderId="1" xfId="29" applyNumberFormat="1" applyFont="1" applyFill="1" applyBorder="1" applyAlignment="1" applyProtection="1">
      <alignment vertical="center"/>
      <protection locked="0"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3" fillId="5" borderId="6" xfId="26" applyNumberFormat="1" applyFont="1" applyFill="1" applyBorder="1" applyAlignment="1" applyProtection="1">
      <alignment horizontal="center" vertical="top" wrapText="1"/>
      <protection locked="0"/>
    </xf>
    <xf numFmtId="1" fontId="12" fillId="5" borderId="1" xfId="22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22" applyNumberFormat="1" applyFont="1" applyBorder="1" applyAlignment="1" applyProtection="1">
      <alignment horizontal="center" vertical="center" wrapText="1"/>
      <protection/>
    </xf>
    <xf numFmtId="1" fontId="12" fillId="4" borderId="1" xfId="22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22" applyNumberFormat="1" applyFont="1" applyBorder="1" applyAlignment="1" applyProtection="1">
      <alignment horizontal="center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12" fillId="5" borderId="1" xfId="25" applyNumberFormat="1" applyFont="1" applyFill="1" applyBorder="1" applyAlignment="1" applyProtection="1">
      <alignment horizontal="center"/>
      <protection locked="0"/>
    </xf>
    <xf numFmtId="49" fontId="12" fillId="0" borderId="1" xfId="22" applyNumberFormat="1" applyFont="1" applyFill="1" applyBorder="1" applyAlignment="1" applyProtection="1">
      <alignment horizontal="center" vertical="center" wrapText="1"/>
      <protection/>
    </xf>
    <xf numFmtId="0" fontId="27" fillId="0" borderId="1" xfId="23" applyFont="1" applyFill="1" applyBorder="1" applyAlignment="1">
      <alignment horizontal="left" vertical="center" wrapText="1"/>
      <protection/>
    </xf>
    <xf numFmtId="0" fontId="28" fillId="0" borderId="1" xfId="23" applyFont="1" applyBorder="1" applyAlignment="1">
      <alignment horizontal="left" vertical="center" wrapText="1"/>
      <protection/>
    </xf>
    <xf numFmtId="0" fontId="30" fillId="0" borderId="1" xfId="23" applyFont="1" applyBorder="1" applyAlignment="1">
      <alignment horizontal="left" vertical="center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SMONFormi_KFN_Mezdinni090909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LANSMONFormi_KFN_Mezdinni1209121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7">
          <cell r="H17">
            <v>37950</v>
          </cell>
        </row>
        <row r="19">
          <cell r="H19">
            <v>22619</v>
          </cell>
        </row>
        <row r="20">
          <cell r="H20">
            <v>7080</v>
          </cell>
        </row>
        <row r="22">
          <cell r="H22">
            <v>35608</v>
          </cell>
        </row>
        <row r="31">
          <cell r="G31">
            <v>14584</v>
          </cell>
          <cell r="H31">
            <v>16325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workbookViewId="0" topLeftCell="A70">
      <selection activeCell="G103" sqref="G103"/>
    </sheetView>
  </sheetViews>
  <sheetFormatPr defaultColWidth="9.140625" defaultRowHeight="12.75"/>
  <cols>
    <col min="1" max="1" width="44.7109375" style="84" customWidth="1"/>
    <col min="2" max="2" width="9.8515625" style="84" customWidth="1"/>
    <col min="3" max="3" width="12.28125" style="84" customWidth="1"/>
    <col min="4" max="4" width="13.140625" style="84" customWidth="1"/>
    <col min="5" max="5" width="44.7109375" style="84" customWidth="1"/>
    <col min="6" max="6" width="19.57421875" style="86" customWidth="1"/>
    <col min="7" max="7" width="15.421875" style="84" customWidth="1"/>
    <col min="8" max="8" width="16.7109375" style="87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580</v>
      </c>
      <c r="F3" s="12" t="s">
        <v>579</v>
      </c>
      <c r="H3" s="13">
        <v>111028849</v>
      </c>
    </row>
    <row r="4" spans="1:8" ht="28.5">
      <c r="A4" s="10" t="s">
        <v>421</v>
      </c>
      <c r="B4" s="14"/>
      <c r="C4" s="14"/>
      <c r="D4" s="15"/>
      <c r="E4" s="16" t="s">
        <v>2</v>
      </c>
      <c r="F4" s="4"/>
      <c r="G4" s="5"/>
      <c r="H4" s="13" t="s">
        <v>3</v>
      </c>
    </row>
    <row r="5" spans="1:8" ht="28.5">
      <c r="A5" s="10" t="s">
        <v>4</v>
      </c>
      <c r="B5" s="1"/>
      <c r="C5" s="1"/>
      <c r="D5" s="1"/>
      <c r="E5" s="17" t="s">
        <v>593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131</v>
      </c>
      <c r="B7" s="21" t="s">
        <v>477</v>
      </c>
      <c r="C7" s="22" t="s">
        <v>133</v>
      </c>
      <c r="D7" s="22" t="s">
        <v>134</v>
      </c>
      <c r="E7" s="23" t="s">
        <v>135</v>
      </c>
      <c r="F7" s="21" t="s">
        <v>477</v>
      </c>
      <c r="G7" s="22" t="s">
        <v>133</v>
      </c>
      <c r="H7" s="22" t="s">
        <v>134</v>
      </c>
    </row>
    <row r="8" spans="1:8" ht="14.25">
      <c r="A8" s="278"/>
      <c r="B8" s="289" t="s">
        <v>7</v>
      </c>
      <c r="C8" s="279"/>
      <c r="D8" s="280"/>
      <c r="E8" s="281"/>
      <c r="F8" s="289" t="s">
        <v>7</v>
      </c>
      <c r="G8" s="279"/>
      <c r="H8" s="279"/>
    </row>
    <row r="9" spans="1:8" ht="15">
      <c r="A9" s="24" t="s">
        <v>136</v>
      </c>
      <c r="B9" s="25"/>
      <c r="C9" s="26"/>
      <c r="D9" s="27"/>
      <c r="E9" s="28" t="s">
        <v>214</v>
      </c>
      <c r="F9" s="439"/>
      <c r="G9" s="89"/>
      <c r="H9" s="89"/>
    </row>
    <row r="10" spans="1:8" ht="15">
      <c r="A10" s="29" t="s">
        <v>137</v>
      </c>
      <c r="B10" s="30"/>
      <c r="C10" s="26"/>
      <c r="D10" s="27"/>
      <c r="E10" s="31" t="s">
        <v>215</v>
      </c>
      <c r="F10" s="89"/>
      <c r="G10" s="89"/>
      <c r="H10" s="89"/>
    </row>
    <row r="11" spans="1:8" ht="15">
      <c r="A11" s="29" t="s">
        <v>138</v>
      </c>
      <c r="B11" s="32" t="s">
        <v>8</v>
      </c>
      <c r="C11" s="410">
        <v>4038</v>
      </c>
      <c r="D11" s="410">
        <v>4906</v>
      </c>
      <c r="E11" s="31" t="s">
        <v>216</v>
      </c>
      <c r="F11" s="33" t="s">
        <v>9</v>
      </c>
      <c r="G11" s="417">
        <v>39000</v>
      </c>
      <c r="H11" s="417">
        <v>39000</v>
      </c>
    </row>
    <row r="12" spans="1:8" ht="15">
      <c r="A12" s="29" t="s">
        <v>139</v>
      </c>
      <c r="B12" s="32" t="s">
        <v>10</v>
      </c>
      <c r="C12" s="410">
        <v>8961</v>
      </c>
      <c r="D12" s="410">
        <v>13452</v>
      </c>
      <c r="E12" s="31" t="s">
        <v>217</v>
      </c>
      <c r="F12" s="33" t="s">
        <v>11</v>
      </c>
      <c r="G12" s="418"/>
      <c r="H12" s="418"/>
    </row>
    <row r="13" spans="1:8" ht="15">
      <c r="A13" s="29" t="s">
        <v>140</v>
      </c>
      <c r="B13" s="32" t="s">
        <v>12</v>
      </c>
      <c r="C13" s="410">
        <v>15537</v>
      </c>
      <c r="D13" s="410">
        <v>18202</v>
      </c>
      <c r="E13" s="31" t="s">
        <v>218</v>
      </c>
      <c r="F13" s="33" t="s">
        <v>13</v>
      </c>
      <c r="G13" s="418"/>
      <c r="H13" s="418"/>
    </row>
    <row r="14" spans="1:8" ht="15">
      <c r="A14" s="29" t="s">
        <v>141</v>
      </c>
      <c r="B14" s="32" t="s">
        <v>14</v>
      </c>
      <c r="C14" s="410">
        <v>1734</v>
      </c>
      <c r="D14" s="410">
        <v>11063</v>
      </c>
      <c r="E14" s="34" t="s">
        <v>219</v>
      </c>
      <c r="F14" s="33" t="s">
        <v>15</v>
      </c>
      <c r="G14" s="419">
        <v>-1674</v>
      </c>
      <c r="H14" s="419">
        <v>-1050</v>
      </c>
    </row>
    <row r="15" spans="1:8" ht="15">
      <c r="A15" s="29" t="s">
        <v>142</v>
      </c>
      <c r="B15" s="32" t="s">
        <v>16</v>
      </c>
      <c r="C15" s="410">
        <v>1229</v>
      </c>
      <c r="D15" s="410">
        <v>1586</v>
      </c>
      <c r="E15" s="34" t="s">
        <v>220</v>
      </c>
      <c r="F15" s="33" t="s">
        <v>17</v>
      </c>
      <c r="G15" s="419"/>
      <c r="H15" s="419"/>
    </row>
    <row r="16" spans="1:8" ht="15">
      <c r="A16" s="29" t="s">
        <v>143</v>
      </c>
      <c r="B16" s="35" t="s">
        <v>18</v>
      </c>
      <c r="C16" s="410">
        <v>746</v>
      </c>
      <c r="D16" s="410">
        <v>1678</v>
      </c>
      <c r="E16" s="34" t="s">
        <v>221</v>
      </c>
      <c r="F16" s="33" t="s">
        <v>19</v>
      </c>
      <c r="G16" s="419"/>
      <c r="H16" s="419"/>
    </row>
    <row r="17" spans="1:18" ht="15">
      <c r="A17" s="29" t="s">
        <v>144</v>
      </c>
      <c r="B17" s="32" t="s">
        <v>20</v>
      </c>
      <c r="C17" s="410">
        <v>11609</v>
      </c>
      <c r="D17" s="410">
        <v>13980</v>
      </c>
      <c r="E17" s="34" t="s">
        <v>222</v>
      </c>
      <c r="F17" s="36" t="s">
        <v>21</v>
      </c>
      <c r="G17" s="420">
        <f>G11+G14+G15+G16</f>
        <v>37326</v>
      </c>
      <c r="H17" s="420">
        <f>H11+H14+H15+H16</f>
        <v>37950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9" t="s">
        <v>576</v>
      </c>
      <c r="B18" s="32" t="s">
        <v>22</v>
      </c>
      <c r="C18" s="410"/>
      <c r="D18" s="410"/>
      <c r="E18" s="31" t="s">
        <v>223</v>
      </c>
      <c r="F18" s="38"/>
      <c r="G18" s="421"/>
      <c r="H18" s="422"/>
    </row>
    <row r="19" spans="1:15" ht="15">
      <c r="A19" s="29" t="s">
        <v>145</v>
      </c>
      <c r="B19" s="39" t="s">
        <v>23</v>
      </c>
      <c r="C19" s="411">
        <f>SUM(C11:C18)</f>
        <v>43854</v>
      </c>
      <c r="D19" s="411">
        <f>SUM(D11:D18)</f>
        <v>64867</v>
      </c>
      <c r="E19" s="31" t="s">
        <v>224</v>
      </c>
      <c r="F19" s="33" t="s">
        <v>24</v>
      </c>
      <c r="G19" s="417">
        <v>19183</v>
      </c>
      <c r="H19" s="417">
        <v>22619</v>
      </c>
      <c r="I19" s="37"/>
      <c r="J19" s="37"/>
      <c r="K19" s="37"/>
      <c r="L19" s="37"/>
      <c r="M19" s="37"/>
      <c r="N19" s="37"/>
      <c r="O19" s="37"/>
    </row>
    <row r="20" spans="1:8" ht="15">
      <c r="A20" s="29" t="s">
        <v>146</v>
      </c>
      <c r="B20" s="39" t="s">
        <v>25</v>
      </c>
      <c r="C20" s="410"/>
      <c r="D20" s="410"/>
      <c r="E20" s="31" t="s">
        <v>225</v>
      </c>
      <c r="F20" s="33" t="s">
        <v>26</v>
      </c>
      <c r="G20" s="417">
        <v>5969</v>
      </c>
      <c r="H20" s="423">
        <v>7080</v>
      </c>
    </row>
    <row r="21" spans="1:18" ht="15">
      <c r="A21" s="29" t="s">
        <v>147</v>
      </c>
      <c r="B21" s="40" t="s">
        <v>27</v>
      </c>
      <c r="C21" s="410"/>
      <c r="D21" s="410"/>
      <c r="E21" s="41" t="s">
        <v>226</v>
      </c>
      <c r="F21" s="33" t="s">
        <v>28</v>
      </c>
      <c r="G21" s="424">
        <f>SUM(G22:G24)</f>
        <v>53044</v>
      </c>
      <c r="H21" s="424">
        <f>SUM(H22:H24)</f>
        <v>35608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9" t="s">
        <v>148</v>
      </c>
      <c r="B22" s="32"/>
      <c r="C22" s="412"/>
      <c r="D22" s="411"/>
      <c r="E22" s="34" t="s">
        <v>227</v>
      </c>
      <c r="F22" s="33" t="s">
        <v>29</v>
      </c>
      <c r="G22" s="417">
        <v>53044</v>
      </c>
      <c r="H22" s="417">
        <v>35608</v>
      </c>
    </row>
    <row r="23" spans="1:13" ht="15">
      <c r="A23" s="29" t="s">
        <v>149</v>
      </c>
      <c r="B23" s="32" t="s">
        <v>30</v>
      </c>
      <c r="C23" s="410">
        <v>134</v>
      </c>
      <c r="D23" s="410">
        <v>41</v>
      </c>
      <c r="E23" s="43" t="s">
        <v>228</v>
      </c>
      <c r="F23" s="33" t="s">
        <v>31</v>
      </c>
      <c r="G23" s="417"/>
      <c r="H23" s="417"/>
      <c r="M23" s="44"/>
    </row>
    <row r="24" spans="1:8" ht="15">
      <c r="A24" s="29" t="s">
        <v>150</v>
      </c>
      <c r="B24" s="32" t="s">
        <v>32</v>
      </c>
      <c r="C24" s="410">
        <v>9</v>
      </c>
      <c r="D24" s="410">
        <v>9</v>
      </c>
      <c r="E24" s="31" t="s">
        <v>229</v>
      </c>
      <c r="F24" s="33" t="s">
        <v>33</v>
      </c>
      <c r="G24" s="417"/>
      <c r="H24" s="417"/>
    </row>
    <row r="25" spans="1:18" ht="15">
      <c r="A25" s="29" t="s">
        <v>151</v>
      </c>
      <c r="B25" s="32" t="s">
        <v>34</v>
      </c>
      <c r="C25" s="410"/>
      <c r="D25" s="410"/>
      <c r="E25" s="43" t="s">
        <v>230</v>
      </c>
      <c r="F25" s="36" t="s">
        <v>35</v>
      </c>
      <c r="G25" s="420">
        <f>G19+G20+G21</f>
        <v>78196</v>
      </c>
      <c r="H25" s="420">
        <f>H19+H20+H21</f>
        <v>65307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9" t="s">
        <v>152</v>
      </c>
      <c r="B26" s="32" t="s">
        <v>36</v>
      </c>
      <c r="C26" s="410"/>
      <c r="D26" s="410"/>
      <c r="E26" s="31" t="s">
        <v>231</v>
      </c>
      <c r="F26" s="38"/>
      <c r="G26" s="421"/>
      <c r="H26" s="422"/>
    </row>
    <row r="27" spans="1:18" ht="15">
      <c r="A27" s="29" t="s">
        <v>153</v>
      </c>
      <c r="B27" s="40" t="s">
        <v>37</v>
      </c>
      <c r="C27" s="411">
        <f>SUM(C23:C26)</f>
        <v>143</v>
      </c>
      <c r="D27" s="411">
        <f>SUM(D23:D26)</f>
        <v>50</v>
      </c>
      <c r="E27" s="43" t="s">
        <v>232</v>
      </c>
      <c r="F27" s="33" t="s">
        <v>38</v>
      </c>
      <c r="G27" s="420">
        <f>SUM(G28:G30)</f>
        <v>0</v>
      </c>
      <c r="H27" s="420">
        <f>SUM(H28:H30)</f>
        <v>0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9"/>
      <c r="B28" s="32"/>
      <c r="C28" s="412"/>
      <c r="D28" s="411"/>
      <c r="E28" s="31" t="s">
        <v>233</v>
      </c>
      <c r="F28" s="33" t="s">
        <v>39</v>
      </c>
      <c r="G28" s="417"/>
      <c r="H28" s="417"/>
    </row>
    <row r="29" spans="1:13" ht="15">
      <c r="A29" s="29" t="s">
        <v>154</v>
      </c>
      <c r="B29" s="32"/>
      <c r="C29" s="412"/>
      <c r="D29" s="411"/>
      <c r="E29" s="41" t="s">
        <v>234</v>
      </c>
      <c r="F29" s="33" t="s">
        <v>40</v>
      </c>
      <c r="G29" s="419"/>
      <c r="H29" s="419"/>
      <c r="M29" s="44"/>
    </row>
    <row r="30" spans="1:8" ht="15">
      <c r="A30" s="29" t="s">
        <v>155</v>
      </c>
      <c r="B30" s="32" t="s">
        <v>41</v>
      </c>
      <c r="C30" s="410"/>
      <c r="D30" s="410"/>
      <c r="E30" s="31" t="s">
        <v>235</v>
      </c>
      <c r="F30" s="33" t="s">
        <v>42</v>
      </c>
      <c r="G30" s="423"/>
      <c r="H30" s="423"/>
    </row>
    <row r="31" spans="1:13" ht="15">
      <c r="A31" s="29" t="s">
        <v>156</v>
      </c>
      <c r="B31" s="32" t="s">
        <v>43</v>
      </c>
      <c r="C31" s="413"/>
      <c r="D31" s="413"/>
      <c r="E31" s="43" t="s">
        <v>236</v>
      </c>
      <c r="F31" s="33" t="s">
        <v>44</v>
      </c>
      <c r="G31" s="417">
        <v>14584</v>
      </c>
      <c r="H31" s="417">
        <f>17093-768</f>
        <v>16325</v>
      </c>
      <c r="M31" s="44"/>
    </row>
    <row r="32" spans="1:15" ht="15">
      <c r="A32" s="29" t="s">
        <v>157</v>
      </c>
      <c r="B32" s="40" t="s">
        <v>45</v>
      </c>
      <c r="C32" s="411">
        <f>C30+C31</f>
        <v>0</v>
      </c>
      <c r="D32" s="411">
        <f>D30+D31</f>
        <v>0</v>
      </c>
      <c r="E32" s="34" t="s">
        <v>237</v>
      </c>
      <c r="F32" s="33" t="s">
        <v>46</v>
      </c>
      <c r="G32" s="419"/>
      <c r="H32" s="419"/>
      <c r="I32" s="37"/>
      <c r="J32" s="37"/>
      <c r="K32" s="37"/>
      <c r="L32" s="37"/>
      <c r="M32" s="37"/>
      <c r="N32" s="37"/>
      <c r="O32" s="37"/>
    </row>
    <row r="33" spans="1:18" ht="15">
      <c r="A33" s="29" t="s">
        <v>158</v>
      </c>
      <c r="B33" s="35"/>
      <c r="C33" s="412"/>
      <c r="D33" s="411"/>
      <c r="E33" s="43" t="s">
        <v>238</v>
      </c>
      <c r="F33" s="36" t="s">
        <v>47</v>
      </c>
      <c r="G33" s="420">
        <f>G27+G31+G32</f>
        <v>14584</v>
      </c>
      <c r="H33" s="420">
        <f>H27+H31+H32</f>
        <v>16325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9" t="s">
        <v>159</v>
      </c>
      <c r="B34" s="35" t="s">
        <v>48</v>
      </c>
      <c r="C34" s="411">
        <f>SUM(C35:C38)</f>
        <v>44543</v>
      </c>
      <c r="D34" s="411">
        <f>SUM(D35:D38)</f>
        <v>4545</v>
      </c>
      <c r="E34" s="31"/>
      <c r="F34" s="45"/>
      <c r="G34" s="425"/>
      <c r="H34" s="426"/>
      <c r="I34" s="37"/>
      <c r="J34" s="37"/>
      <c r="K34" s="37"/>
      <c r="L34" s="37"/>
      <c r="M34" s="37"/>
      <c r="N34" s="37"/>
    </row>
    <row r="35" spans="1:8" ht="15">
      <c r="A35" s="29" t="s">
        <v>160</v>
      </c>
      <c r="B35" s="32" t="s">
        <v>49</v>
      </c>
      <c r="C35" s="410">
        <f>44545-2</f>
        <v>44543</v>
      </c>
      <c r="D35" s="410">
        <v>4545</v>
      </c>
      <c r="E35" s="46"/>
      <c r="F35" s="47"/>
      <c r="G35" s="427"/>
      <c r="H35" s="428"/>
    </row>
    <row r="36" spans="1:18" ht="15">
      <c r="A36" s="29" t="s">
        <v>161</v>
      </c>
      <c r="B36" s="32" t="s">
        <v>50</v>
      </c>
      <c r="C36" s="410"/>
      <c r="D36" s="410"/>
      <c r="E36" s="31" t="s">
        <v>239</v>
      </c>
      <c r="F36" s="48" t="s">
        <v>51</v>
      </c>
      <c r="G36" s="420">
        <f>G25+G17+G33</f>
        <v>130106</v>
      </c>
      <c r="H36" s="420">
        <f>H25+H17+H33</f>
        <v>119582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9" t="s">
        <v>162</v>
      </c>
      <c r="B37" s="32" t="s">
        <v>52</v>
      </c>
      <c r="C37" s="410"/>
      <c r="D37" s="410"/>
      <c r="E37" s="31"/>
      <c r="F37" s="49"/>
      <c r="G37" s="425"/>
      <c r="H37" s="426"/>
      <c r="M37" s="44"/>
    </row>
    <row r="38" spans="1:8" ht="15">
      <c r="A38" s="29" t="s">
        <v>163</v>
      </c>
      <c r="B38" s="32" t="s">
        <v>53</v>
      </c>
      <c r="C38" s="410"/>
      <c r="D38" s="410"/>
      <c r="E38" s="50"/>
      <c r="F38" s="47"/>
      <c r="G38" s="427"/>
      <c r="H38" s="428"/>
    </row>
    <row r="39" spans="1:15" ht="15">
      <c r="A39" s="29" t="s">
        <v>164</v>
      </c>
      <c r="B39" s="51" t="s">
        <v>54</v>
      </c>
      <c r="C39" s="414">
        <f>C40+C41+C43</f>
        <v>0</v>
      </c>
      <c r="D39" s="414">
        <f>D40+D41+D43</f>
        <v>0</v>
      </c>
      <c r="E39" s="52" t="s">
        <v>240</v>
      </c>
      <c r="F39" s="48" t="s">
        <v>55</v>
      </c>
      <c r="G39" s="423"/>
      <c r="H39" s="423"/>
      <c r="I39" s="37"/>
      <c r="J39" s="37"/>
      <c r="K39" s="37"/>
      <c r="L39" s="37"/>
      <c r="M39" s="42"/>
      <c r="N39" s="37"/>
      <c r="O39" s="37"/>
    </row>
    <row r="40" spans="1:8" ht="15">
      <c r="A40" s="29" t="s">
        <v>165</v>
      </c>
      <c r="B40" s="51" t="s">
        <v>56</v>
      </c>
      <c r="C40" s="410"/>
      <c r="D40" s="410"/>
      <c r="E40" s="34"/>
      <c r="F40" s="49"/>
      <c r="G40" s="425"/>
      <c r="H40" s="426"/>
    </row>
    <row r="41" spans="1:8" ht="15">
      <c r="A41" s="29" t="s">
        <v>166</v>
      </c>
      <c r="B41" s="51" t="s">
        <v>57</v>
      </c>
      <c r="C41" s="410"/>
      <c r="D41" s="410"/>
      <c r="E41" s="52" t="s">
        <v>253</v>
      </c>
      <c r="F41" s="53"/>
      <c r="G41" s="429"/>
      <c r="H41" s="430"/>
    </row>
    <row r="42" spans="1:8" ht="15">
      <c r="A42" s="29" t="s">
        <v>167</v>
      </c>
      <c r="B42" s="51" t="s">
        <v>58</v>
      </c>
      <c r="C42" s="415"/>
      <c r="D42" s="415"/>
      <c r="E42" s="31" t="s">
        <v>241</v>
      </c>
      <c r="F42" s="47"/>
      <c r="G42" s="427"/>
      <c r="H42" s="428"/>
    </row>
    <row r="43" spans="1:13" ht="15">
      <c r="A43" s="29" t="s">
        <v>168</v>
      </c>
      <c r="B43" s="51" t="s">
        <v>59</v>
      </c>
      <c r="C43" s="410"/>
      <c r="D43" s="410"/>
      <c r="E43" s="34" t="s">
        <v>242</v>
      </c>
      <c r="F43" s="33" t="s">
        <v>60</v>
      </c>
      <c r="G43" s="417"/>
      <c r="H43" s="417"/>
      <c r="M43" s="44"/>
    </row>
    <row r="44" spans="1:8" ht="15">
      <c r="A44" s="29" t="s">
        <v>169</v>
      </c>
      <c r="B44" s="51" t="s">
        <v>61</v>
      </c>
      <c r="C44" s="410"/>
      <c r="D44" s="410"/>
      <c r="E44" s="54" t="s">
        <v>243</v>
      </c>
      <c r="F44" s="33" t="s">
        <v>62</v>
      </c>
      <c r="G44" s="417">
        <v>15691</v>
      </c>
      <c r="H44" s="417">
        <v>19291</v>
      </c>
    </row>
    <row r="45" spans="1:15" ht="15">
      <c r="A45" s="29" t="s">
        <v>170</v>
      </c>
      <c r="B45" s="39" t="s">
        <v>63</v>
      </c>
      <c r="C45" s="411">
        <f>C34+C39+C44</f>
        <v>44543</v>
      </c>
      <c r="D45" s="411">
        <f>D34+D39+D44</f>
        <v>4545</v>
      </c>
      <c r="E45" s="41" t="s">
        <v>244</v>
      </c>
      <c r="F45" s="33" t="s">
        <v>64</v>
      </c>
      <c r="G45" s="417"/>
      <c r="H45" s="417"/>
      <c r="I45" s="37"/>
      <c r="J45" s="37"/>
      <c r="K45" s="37"/>
      <c r="L45" s="37"/>
      <c r="M45" s="42"/>
      <c r="N45" s="37"/>
      <c r="O45" s="37"/>
    </row>
    <row r="46" spans="1:8" ht="15">
      <c r="A46" s="29" t="s">
        <v>171</v>
      </c>
      <c r="B46" s="32"/>
      <c r="C46" s="412"/>
      <c r="D46" s="411"/>
      <c r="E46" s="31" t="s">
        <v>193</v>
      </c>
      <c r="F46" s="33" t="s">
        <v>65</v>
      </c>
      <c r="G46" s="417">
        <v>1267</v>
      </c>
      <c r="H46" s="417">
        <v>1493</v>
      </c>
    </row>
    <row r="47" spans="1:13" ht="15">
      <c r="A47" s="29" t="s">
        <v>172</v>
      </c>
      <c r="B47" s="32" t="s">
        <v>66</v>
      </c>
      <c r="C47" s="410">
        <v>22498</v>
      </c>
      <c r="D47" s="410">
        <v>17030</v>
      </c>
      <c r="E47" s="41" t="s">
        <v>245</v>
      </c>
      <c r="F47" s="33" t="s">
        <v>67</v>
      </c>
      <c r="G47" s="417"/>
      <c r="H47" s="417"/>
      <c r="M47" s="44"/>
    </row>
    <row r="48" spans="1:8" ht="15">
      <c r="A48" s="29" t="s">
        <v>173</v>
      </c>
      <c r="B48" s="35" t="s">
        <v>68</v>
      </c>
      <c r="C48" s="410"/>
      <c r="D48" s="410"/>
      <c r="E48" s="31" t="s">
        <v>246</v>
      </c>
      <c r="F48" s="33" t="s">
        <v>69</v>
      </c>
      <c r="G48" s="417"/>
      <c r="H48" s="417"/>
    </row>
    <row r="49" spans="1:18" ht="15">
      <c r="A49" s="29" t="s">
        <v>174</v>
      </c>
      <c r="B49" s="32" t="s">
        <v>70</v>
      </c>
      <c r="C49" s="410"/>
      <c r="D49" s="410"/>
      <c r="E49" s="41" t="s">
        <v>247</v>
      </c>
      <c r="F49" s="36" t="s">
        <v>71</v>
      </c>
      <c r="G49" s="420">
        <f>SUM(G43:G48)</f>
        <v>16958</v>
      </c>
      <c r="H49" s="420">
        <f>SUM(H43:H48)</f>
        <v>20784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9" t="s">
        <v>175</v>
      </c>
      <c r="B50" s="32" t="s">
        <v>72</v>
      </c>
      <c r="C50" s="410"/>
      <c r="D50" s="410"/>
      <c r="E50" s="31"/>
      <c r="F50" s="33"/>
      <c r="G50" s="412"/>
      <c r="H50" s="420"/>
    </row>
    <row r="51" spans="1:15" ht="15">
      <c r="A51" s="29" t="s">
        <v>176</v>
      </c>
      <c r="B51" s="39" t="s">
        <v>73</v>
      </c>
      <c r="C51" s="411">
        <f>SUM(C47:C50)</f>
        <v>22498</v>
      </c>
      <c r="D51" s="411">
        <f>SUM(D47:D50)</f>
        <v>17030</v>
      </c>
      <c r="E51" s="41" t="s">
        <v>248</v>
      </c>
      <c r="F51" s="36" t="s">
        <v>74</v>
      </c>
      <c r="G51" s="417"/>
      <c r="H51" s="417"/>
      <c r="I51" s="37"/>
      <c r="J51" s="37"/>
      <c r="K51" s="37"/>
      <c r="L51" s="37"/>
      <c r="M51" s="37"/>
      <c r="N51" s="37"/>
      <c r="O51" s="37"/>
    </row>
    <row r="52" spans="1:8" ht="15">
      <c r="A52" s="29" t="s">
        <v>3</v>
      </c>
      <c r="B52" s="39"/>
      <c r="C52" s="412"/>
      <c r="D52" s="411"/>
      <c r="E52" s="31" t="s">
        <v>249</v>
      </c>
      <c r="F52" s="36" t="s">
        <v>75</v>
      </c>
      <c r="G52" s="417"/>
      <c r="H52" s="417"/>
    </row>
    <row r="53" spans="1:8" ht="15">
      <c r="A53" s="29" t="s">
        <v>177</v>
      </c>
      <c r="B53" s="39" t="s">
        <v>76</v>
      </c>
      <c r="C53" s="410"/>
      <c r="D53" s="410"/>
      <c r="E53" s="31" t="s">
        <v>250</v>
      </c>
      <c r="F53" s="36" t="s">
        <v>77</v>
      </c>
      <c r="G53" s="417">
        <v>2470</v>
      </c>
      <c r="H53" s="417">
        <v>2434</v>
      </c>
    </row>
    <row r="54" spans="1:8" ht="15">
      <c r="A54" s="29" t="s">
        <v>178</v>
      </c>
      <c r="B54" s="39" t="s">
        <v>78</v>
      </c>
      <c r="C54" s="410"/>
      <c r="D54" s="410"/>
      <c r="E54" s="31" t="s">
        <v>251</v>
      </c>
      <c r="F54" s="36" t="s">
        <v>79</v>
      </c>
      <c r="G54" s="417"/>
      <c r="H54" s="417"/>
    </row>
    <row r="55" spans="1:18" ht="15">
      <c r="A55" s="55" t="s">
        <v>179</v>
      </c>
      <c r="B55" s="56" t="s">
        <v>80</v>
      </c>
      <c r="C55" s="411">
        <f>C19+C20+C21+C27+C32+C45+C51+C53+C54</f>
        <v>111038</v>
      </c>
      <c r="D55" s="411">
        <f>D19+D20+D21+D27+D32+D45+D51+D53+D54</f>
        <v>86492</v>
      </c>
      <c r="E55" s="31" t="s">
        <v>252</v>
      </c>
      <c r="F55" s="48" t="s">
        <v>81</v>
      </c>
      <c r="G55" s="420">
        <f>G49+G51+G52+G53+G54</f>
        <v>19428</v>
      </c>
      <c r="H55" s="420">
        <f>H49+H51+H52+H53+H54</f>
        <v>23218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180</v>
      </c>
      <c r="B56" s="35"/>
      <c r="C56" s="412"/>
      <c r="D56" s="411"/>
      <c r="E56" s="31"/>
      <c r="F56" s="58"/>
      <c r="G56" s="412"/>
      <c r="H56" s="420"/>
    </row>
    <row r="57" spans="1:13" ht="15">
      <c r="A57" s="29" t="s">
        <v>181</v>
      </c>
      <c r="B57" s="32"/>
      <c r="C57" s="412"/>
      <c r="D57" s="411"/>
      <c r="E57" s="59" t="s">
        <v>254</v>
      </c>
      <c r="F57" s="58"/>
      <c r="G57" s="412"/>
      <c r="H57" s="420"/>
      <c r="M57" s="44"/>
    </row>
    <row r="58" spans="1:8" ht="15">
      <c r="A58" s="29" t="s">
        <v>182</v>
      </c>
      <c r="B58" s="32" t="s">
        <v>82</v>
      </c>
      <c r="C58" s="410">
        <v>2820</v>
      </c>
      <c r="D58" s="410">
        <v>10645</v>
      </c>
      <c r="E58" s="31" t="s">
        <v>255</v>
      </c>
      <c r="F58" s="60"/>
      <c r="G58" s="412"/>
      <c r="H58" s="420"/>
    </row>
    <row r="59" spans="1:13" ht="15">
      <c r="A59" s="29" t="s">
        <v>183</v>
      </c>
      <c r="B59" s="32" t="s">
        <v>83</v>
      </c>
      <c r="C59" s="410">
        <v>3791</v>
      </c>
      <c r="D59" s="410">
        <v>2554</v>
      </c>
      <c r="E59" s="41" t="s">
        <v>256</v>
      </c>
      <c r="F59" s="33" t="s">
        <v>84</v>
      </c>
      <c r="G59" s="417">
        <v>24229</v>
      </c>
      <c r="H59" s="417">
        <v>17566</v>
      </c>
      <c r="M59" s="44"/>
    </row>
    <row r="60" spans="1:8" ht="15">
      <c r="A60" s="29" t="s">
        <v>184</v>
      </c>
      <c r="B60" s="32" t="s">
        <v>85</v>
      </c>
      <c r="C60" s="410">
        <v>84</v>
      </c>
      <c r="D60" s="410">
        <v>94</v>
      </c>
      <c r="E60" s="31" t="s">
        <v>257</v>
      </c>
      <c r="F60" s="33" t="s">
        <v>86</v>
      </c>
      <c r="G60" s="417"/>
      <c r="H60" s="417"/>
    </row>
    <row r="61" spans="1:18" ht="15">
      <c r="A61" s="29" t="s">
        <v>185</v>
      </c>
      <c r="B61" s="35" t="s">
        <v>87</v>
      </c>
      <c r="C61" s="410">
        <v>20997</v>
      </c>
      <c r="D61" s="410">
        <v>25515</v>
      </c>
      <c r="E61" s="34" t="s">
        <v>258</v>
      </c>
      <c r="F61" s="60" t="s">
        <v>88</v>
      </c>
      <c r="G61" s="420">
        <f>SUM(G62:G68)</f>
        <v>18743</v>
      </c>
      <c r="H61" s="420">
        <f>SUM(H62:H68)</f>
        <v>20421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9" t="s">
        <v>186</v>
      </c>
      <c r="B62" s="35" t="s">
        <v>89</v>
      </c>
      <c r="C62" s="410"/>
      <c r="D62" s="410"/>
      <c r="E62" s="34" t="s">
        <v>261</v>
      </c>
      <c r="F62" s="33" t="s">
        <v>90</v>
      </c>
      <c r="G62" s="417">
        <f>30+7766+22+2116</f>
        <v>9934</v>
      </c>
      <c r="H62" s="417">
        <f>160+3087</f>
        <v>3247</v>
      </c>
    </row>
    <row r="63" spans="1:13" ht="15">
      <c r="A63" s="29" t="s">
        <v>187</v>
      </c>
      <c r="B63" s="32" t="s">
        <v>91</v>
      </c>
      <c r="C63" s="410"/>
      <c r="D63" s="410"/>
      <c r="E63" s="31" t="s">
        <v>259</v>
      </c>
      <c r="F63" s="33" t="s">
        <v>92</v>
      </c>
      <c r="G63" s="417">
        <v>343</v>
      </c>
      <c r="H63" s="417">
        <v>318</v>
      </c>
      <c r="M63" s="44"/>
    </row>
    <row r="64" spans="1:15" ht="15">
      <c r="A64" s="29" t="s">
        <v>188</v>
      </c>
      <c r="B64" s="39" t="s">
        <v>93</v>
      </c>
      <c r="C64" s="411">
        <f>SUM(C58:C63)</f>
        <v>27692</v>
      </c>
      <c r="D64" s="411">
        <f>SUM(D58:D63)</f>
        <v>38808</v>
      </c>
      <c r="E64" s="31" t="s">
        <v>260</v>
      </c>
      <c r="F64" s="33" t="s">
        <v>94</v>
      </c>
      <c r="G64" s="417">
        <f>17158-7766-22-2116-35</f>
        <v>7219</v>
      </c>
      <c r="H64" s="417">
        <f>18191-3087+1+206</f>
        <v>15311</v>
      </c>
      <c r="I64" s="37"/>
      <c r="J64" s="37"/>
      <c r="K64" s="37"/>
      <c r="L64" s="37"/>
      <c r="M64" s="37"/>
      <c r="N64" s="37"/>
      <c r="O64" s="37"/>
    </row>
    <row r="65" spans="1:8" ht="15">
      <c r="A65" s="29"/>
      <c r="B65" s="39"/>
      <c r="C65" s="412"/>
      <c r="D65" s="411"/>
      <c r="E65" s="31" t="s">
        <v>262</v>
      </c>
      <c r="F65" s="33" t="s">
        <v>95</v>
      </c>
      <c r="G65" s="417">
        <v>35</v>
      </c>
      <c r="H65" s="417">
        <v>84</v>
      </c>
    </row>
    <row r="66" spans="1:8" ht="15">
      <c r="A66" s="29" t="s">
        <v>189</v>
      </c>
      <c r="B66" s="32"/>
      <c r="C66" s="412"/>
      <c r="D66" s="411"/>
      <c r="E66" s="31" t="s">
        <v>263</v>
      </c>
      <c r="F66" s="33" t="s">
        <v>96</v>
      </c>
      <c r="G66" s="417">
        <f>367+40</f>
        <v>407</v>
      </c>
      <c r="H66" s="417">
        <f>222+40</f>
        <v>262</v>
      </c>
    </row>
    <row r="67" spans="1:8" ht="15">
      <c r="A67" s="29" t="s">
        <v>190</v>
      </c>
      <c r="B67" s="32" t="s">
        <v>97</v>
      </c>
      <c r="C67" s="410">
        <f>4672+18949+29+391</f>
        <v>24041</v>
      </c>
      <c r="D67" s="410">
        <f>7007+8999+326</f>
        <v>16332</v>
      </c>
      <c r="E67" s="31" t="s">
        <v>264</v>
      </c>
      <c r="F67" s="33" t="s">
        <v>98</v>
      </c>
      <c r="G67" s="417">
        <f>244+10</f>
        <v>254</v>
      </c>
      <c r="H67" s="417">
        <f>389+9</f>
        <v>398</v>
      </c>
    </row>
    <row r="68" spans="1:8" ht="15">
      <c r="A68" s="29" t="s">
        <v>191</v>
      </c>
      <c r="B68" s="32" t="s">
        <v>99</v>
      </c>
      <c r="C68" s="410">
        <f>40511-18949-29-391-365+1</f>
        <v>20778</v>
      </c>
      <c r="D68" s="410">
        <f>30554-8999-1</f>
        <v>21554</v>
      </c>
      <c r="E68" s="31" t="s">
        <v>265</v>
      </c>
      <c r="F68" s="33" t="s">
        <v>100</v>
      </c>
      <c r="G68" s="417">
        <v>551</v>
      </c>
      <c r="H68" s="417">
        <f>886-85</f>
        <v>801</v>
      </c>
    </row>
    <row r="69" spans="1:8" ht="15">
      <c r="A69" s="29" t="s">
        <v>192</v>
      </c>
      <c r="B69" s="32" t="s">
        <v>101</v>
      </c>
      <c r="C69" s="410">
        <f>785-29-391</f>
        <v>365</v>
      </c>
      <c r="D69" s="410">
        <f>629-326</f>
        <v>303</v>
      </c>
      <c r="E69" s="41" t="s">
        <v>266</v>
      </c>
      <c r="F69" s="33" t="s">
        <v>102</v>
      </c>
      <c r="G69" s="417">
        <f>933+2</f>
        <v>935</v>
      </c>
      <c r="H69" s="417">
        <f>993+2</f>
        <v>995</v>
      </c>
    </row>
    <row r="70" spans="1:8" ht="15">
      <c r="A70" s="29" t="s">
        <v>193</v>
      </c>
      <c r="B70" s="32" t="s">
        <v>103</v>
      </c>
      <c r="C70" s="410">
        <v>789</v>
      </c>
      <c r="D70" s="410">
        <f>794</f>
        <v>794</v>
      </c>
      <c r="E70" s="31" t="s">
        <v>267</v>
      </c>
      <c r="F70" s="33" t="s">
        <v>104</v>
      </c>
      <c r="G70" s="417">
        <v>122</v>
      </c>
      <c r="H70" s="417">
        <v>106</v>
      </c>
    </row>
    <row r="71" spans="1:18" ht="15">
      <c r="A71" s="29" t="s">
        <v>194</v>
      </c>
      <c r="B71" s="32" t="s">
        <v>105</v>
      </c>
      <c r="C71" s="410"/>
      <c r="D71" s="410"/>
      <c r="E71" s="43" t="s">
        <v>268</v>
      </c>
      <c r="F71" s="61" t="s">
        <v>106</v>
      </c>
      <c r="G71" s="431">
        <f>G59+G60+G61+G69+G70</f>
        <v>44029</v>
      </c>
      <c r="H71" s="431">
        <f>H59+H60+H61+H69+H70</f>
        <v>39088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9" t="s">
        <v>195</v>
      </c>
      <c r="B72" s="32" t="s">
        <v>107</v>
      </c>
      <c r="C72" s="410">
        <v>5604</v>
      </c>
      <c r="D72" s="410">
        <f>1986+124</f>
        <v>2110</v>
      </c>
      <c r="E72" s="34"/>
      <c r="F72" s="62"/>
      <c r="G72" s="432"/>
      <c r="H72" s="433"/>
    </row>
    <row r="73" spans="1:8" ht="15">
      <c r="A73" s="29" t="s">
        <v>196</v>
      </c>
      <c r="B73" s="32" t="s">
        <v>108</v>
      </c>
      <c r="C73" s="410"/>
      <c r="D73" s="410"/>
      <c r="E73" s="63"/>
      <c r="F73" s="64"/>
      <c r="G73" s="434"/>
      <c r="H73" s="435"/>
    </row>
    <row r="74" spans="1:8" ht="15">
      <c r="A74" s="29" t="s">
        <v>197</v>
      </c>
      <c r="B74" s="32" t="s">
        <v>109</v>
      </c>
      <c r="C74" s="410">
        <v>327</v>
      </c>
      <c r="D74" s="410">
        <f>453-124</f>
        <v>329</v>
      </c>
      <c r="E74" s="31"/>
      <c r="F74" s="65" t="s">
        <v>110</v>
      </c>
      <c r="G74" s="417"/>
      <c r="H74" s="417"/>
    </row>
    <row r="75" spans="1:15" ht="15">
      <c r="A75" s="29" t="s">
        <v>198</v>
      </c>
      <c r="B75" s="39" t="s">
        <v>111</v>
      </c>
      <c r="C75" s="411">
        <f>SUM(C67:C74)</f>
        <v>51904</v>
      </c>
      <c r="D75" s="411">
        <f>SUM(D67:D74)</f>
        <v>41422</v>
      </c>
      <c r="E75" s="41" t="s">
        <v>249</v>
      </c>
      <c r="F75" s="36" t="s">
        <v>112</v>
      </c>
      <c r="G75" s="417"/>
      <c r="H75" s="417"/>
      <c r="I75" s="37"/>
      <c r="J75" s="37"/>
      <c r="K75" s="37"/>
      <c r="L75" s="37"/>
      <c r="M75" s="37"/>
      <c r="N75" s="37"/>
      <c r="O75" s="37"/>
    </row>
    <row r="76" spans="1:8" ht="15">
      <c r="A76" s="29"/>
      <c r="B76" s="32"/>
      <c r="C76" s="412"/>
      <c r="D76" s="411"/>
      <c r="E76" s="31" t="s">
        <v>269</v>
      </c>
      <c r="F76" s="36" t="s">
        <v>113</v>
      </c>
      <c r="G76" s="417"/>
      <c r="H76" s="417"/>
    </row>
    <row r="77" spans="1:13" ht="15">
      <c r="A77" s="29" t="s">
        <v>199</v>
      </c>
      <c r="B77" s="32"/>
      <c r="C77" s="412"/>
      <c r="D77" s="411"/>
      <c r="E77" s="31"/>
      <c r="F77" s="66"/>
      <c r="G77" s="67"/>
      <c r="H77" s="436"/>
      <c r="M77" s="44"/>
    </row>
    <row r="78" spans="1:14" ht="15">
      <c r="A78" s="29" t="s">
        <v>200</v>
      </c>
      <c r="B78" s="32" t="s">
        <v>114</v>
      </c>
      <c r="C78" s="411">
        <f>SUM(C79:C81)</f>
        <v>2</v>
      </c>
      <c r="D78" s="411">
        <f>SUM(D79:D81)</f>
        <v>9378</v>
      </c>
      <c r="E78" s="31"/>
      <c r="F78" s="67"/>
      <c r="G78" s="67"/>
      <c r="H78" s="436"/>
      <c r="I78" s="37"/>
      <c r="J78" s="37"/>
      <c r="K78" s="37"/>
      <c r="L78" s="37"/>
      <c r="M78" s="37"/>
      <c r="N78" s="37"/>
    </row>
    <row r="79" spans="1:18" ht="15">
      <c r="A79" s="29" t="s">
        <v>166</v>
      </c>
      <c r="B79" s="32" t="s">
        <v>115</v>
      </c>
      <c r="C79" s="410"/>
      <c r="D79" s="410"/>
      <c r="E79" s="41" t="s">
        <v>270</v>
      </c>
      <c r="F79" s="48" t="s">
        <v>116</v>
      </c>
      <c r="G79" s="437">
        <f>G71+G74+G75+G76</f>
        <v>44029</v>
      </c>
      <c r="H79" s="437">
        <f>H71+H74+H75+H76</f>
        <v>39088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9" t="s">
        <v>201</v>
      </c>
      <c r="B80" s="32" t="s">
        <v>117</v>
      </c>
      <c r="C80" s="410"/>
      <c r="D80" s="410"/>
      <c r="E80" s="31"/>
      <c r="F80" s="68"/>
      <c r="G80" s="69"/>
      <c r="H80" s="438"/>
    </row>
    <row r="81" spans="1:8" ht="15">
      <c r="A81" s="29" t="s">
        <v>168</v>
      </c>
      <c r="B81" s="32" t="s">
        <v>118</v>
      </c>
      <c r="C81" s="410">
        <v>2</v>
      </c>
      <c r="D81" s="410">
        <v>9378</v>
      </c>
      <c r="E81" s="63"/>
      <c r="F81" s="69"/>
      <c r="G81" s="69"/>
      <c r="H81" s="438"/>
    </row>
    <row r="82" spans="1:8" ht="15">
      <c r="A82" s="29" t="s">
        <v>202</v>
      </c>
      <c r="B82" s="32" t="s">
        <v>119</v>
      </c>
      <c r="C82" s="410"/>
      <c r="D82" s="410"/>
      <c r="E82" s="50"/>
      <c r="F82" s="69"/>
      <c r="G82" s="69"/>
      <c r="H82" s="438"/>
    </row>
    <row r="83" spans="1:8" ht="15">
      <c r="A83" s="29" t="s">
        <v>203</v>
      </c>
      <c r="B83" s="32" t="s">
        <v>120</v>
      </c>
      <c r="C83" s="410"/>
      <c r="D83" s="410"/>
      <c r="E83" s="63"/>
      <c r="F83" s="69"/>
      <c r="G83" s="69"/>
      <c r="H83" s="438"/>
    </row>
    <row r="84" spans="1:14" ht="15">
      <c r="A84" s="29" t="s">
        <v>204</v>
      </c>
      <c r="B84" s="39" t="s">
        <v>121</v>
      </c>
      <c r="C84" s="411">
        <f>C83+C82+C78</f>
        <v>2</v>
      </c>
      <c r="D84" s="411">
        <f>D83+D82+D78</f>
        <v>9378</v>
      </c>
      <c r="E84" s="50"/>
      <c r="F84" s="69"/>
      <c r="G84" s="69"/>
      <c r="H84" s="438"/>
      <c r="I84" s="37"/>
      <c r="J84" s="37"/>
      <c r="K84" s="37"/>
      <c r="L84" s="37"/>
      <c r="M84" s="37"/>
      <c r="N84" s="37"/>
    </row>
    <row r="85" spans="1:13" ht="15">
      <c r="A85" s="29"/>
      <c r="B85" s="39"/>
      <c r="C85" s="412"/>
      <c r="D85" s="411"/>
      <c r="E85" s="63"/>
      <c r="F85" s="69"/>
      <c r="G85" s="69"/>
      <c r="H85" s="438"/>
      <c r="M85" s="44"/>
    </row>
    <row r="86" spans="1:8" ht="15">
      <c r="A86" s="29" t="s">
        <v>205</v>
      </c>
      <c r="B86" s="32"/>
      <c r="C86" s="412"/>
      <c r="D86" s="411"/>
      <c r="E86" s="50"/>
      <c r="F86" s="69"/>
      <c r="G86" s="69"/>
      <c r="H86" s="438"/>
    </row>
    <row r="87" spans="1:13" ht="15">
      <c r="A87" s="29" t="s">
        <v>206</v>
      </c>
      <c r="B87" s="32" t="s">
        <v>122</v>
      </c>
      <c r="C87" s="410">
        <v>276</v>
      </c>
      <c r="D87" s="410">
        <v>82</v>
      </c>
      <c r="E87" s="63"/>
      <c r="F87" s="69"/>
      <c r="G87" s="69"/>
      <c r="H87" s="438"/>
      <c r="M87" s="44"/>
    </row>
    <row r="88" spans="1:8" ht="15">
      <c r="A88" s="29" t="s">
        <v>207</v>
      </c>
      <c r="B88" s="32" t="s">
        <v>123</v>
      </c>
      <c r="C88" s="410">
        <v>376</v>
      </c>
      <c r="D88" s="410">
        <f>3966+1289</f>
        <v>5255</v>
      </c>
      <c r="E88" s="50"/>
      <c r="F88" s="69"/>
      <c r="G88" s="69"/>
      <c r="H88" s="438"/>
    </row>
    <row r="89" spans="1:13" ht="15">
      <c r="A89" s="29" t="s">
        <v>208</v>
      </c>
      <c r="B89" s="32" t="s">
        <v>124</v>
      </c>
      <c r="C89" s="410">
        <v>102</v>
      </c>
      <c r="D89" s="410">
        <v>126</v>
      </c>
      <c r="E89" s="50"/>
      <c r="F89" s="69"/>
      <c r="G89" s="69"/>
      <c r="H89" s="438"/>
      <c r="M89" s="44"/>
    </row>
    <row r="90" spans="1:8" ht="15">
      <c r="A90" s="29" t="s">
        <v>209</v>
      </c>
      <c r="B90" s="32" t="s">
        <v>125</v>
      </c>
      <c r="C90" s="410"/>
      <c r="D90" s="410"/>
      <c r="E90" s="50"/>
      <c r="F90" s="69"/>
      <c r="G90" s="69"/>
      <c r="H90" s="438"/>
    </row>
    <row r="91" spans="1:14" ht="15">
      <c r="A91" s="29" t="s">
        <v>210</v>
      </c>
      <c r="B91" s="39" t="s">
        <v>126</v>
      </c>
      <c r="C91" s="411">
        <f>SUM(C87:C90)</f>
        <v>754</v>
      </c>
      <c r="D91" s="411">
        <f>SUM(D87:D90)</f>
        <v>5463</v>
      </c>
      <c r="E91" s="50"/>
      <c r="F91" s="69"/>
      <c r="G91" s="69"/>
      <c r="H91" s="438"/>
      <c r="I91" s="37"/>
      <c r="J91" s="37"/>
      <c r="K91" s="37"/>
      <c r="L91" s="37"/>
      <c r="M91" s="42"/>
      <c r="N91" s="37"/>
    </row>
    <row r="92" spans="1:8" ht="15">
      <c r="A92" s="29" t="s">
        <v>211</v>
      </c>
      <c r="B92" s="39" t="s">
        <v>127</v>
      </c>
      <c r="C92" s="410">
        <v>2173</v>
      </c>
      <c r="D92" s="410">
        <f>972-647</f>
        <v>325</v>
      </c>
      <c r="E92" s="50"/>
      <c r="F92" s="69"/>
      <c r="G92" s="69"/>
      <c r="H92" s="438"/>
    </row>
    <row r="93" spans="1:14" ht="15">
      <c r="A93" s="29" t="s">
        <v>212</v>
      </c>
      <c r="B93" s="70" t="s">
        <v>128</v>
      </c>
      <c r="C93" s="411">
        <f>C64+C75+C84+C91+C92</f>
        <v>82525</v>
      </c>
      <c r="D93" s="411">
        <f>D64+D75+D84+D91+D92</f>
        <v>95396</v>
      </c>
      <c r="E93" s="63"/>
      <c r="F93" s="69"/>
      <c r="G93" s="69"/>
      <c r="H93" s="438"/>
      <c r="I93" s="37"/>
      <c r="J93" s="37"/>
      <c r="K93" s="37"/>
      <c r="L93" s="37"/>
      <c r="M93" s="42"/>
      <c r="N93" s="37"/>
    </row>
    <row r="94" spans="1:18" ht="15" thickBot="1">
      <c r="A94" s="71" t="s">
        <v>213</v>
      </c>
      <c r="B94" s="72" t="s">
        <v>129</v>
      </c>
      <c r="C94" s="416">
        <f>C93+C55</f>
        <v>193563</v>
      </c>
      <c r="D94" s="416">
        <f>D93+D55</f>
        <v>181888</v>
      </c>
      <c r="E94" s="73" t="s">
        <v>271</v>
      </c>
      <c r="F94" s="74" t="s">
        <v>130</v>
      </c>
      <c r="G94" s="440">
        <f>G36+G39+G55+G79</f>
        <v>193563</v>
      </c>
      <c r="H94" s="440">
        <f>H36+H39+H55+H79</f>
        <v>181888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5"/>
      <c r="B95" s="76"/>
      <c r="C95" s="75"/>
      <c r="D95" s="75"/>
      <c r="E95" s="77"/>
      <c r="F95" s="78"/>
      <c r="G95" s="79"/>
      <c r="H95" s="80"/>
      <c r="M95" s="44"/>
    </row>
    <row r="96" spans="1:13" ht="15">
      <c r="A96" s="81"/>
      <c r="B96" s="82"/>
      <c r="C96" s="10"/>
      <c r="D96" s="10"/>
      <c r="E96" s="83"/>
      <c r="F96" s="4"/>
      <c r="G96" s="5"/>
      <c r="H96" s="6"/>
      <c r="M96" s="44"/>
    </row>
    <row r="97" spans="1:13" ht="15">
      <c r="A97" s="282" t="s">
        <v>586</v>
      </c>
      <c r="B97" s="82"/>
      <c r="C97" s="392" t="s">
        <v>581</v>
      </c>
      <c r="D97" s="392"/>
      <c r="E97" s="392"/>
      <c r="F97" s="4"/>
      <c r="G97" s="5"/>
      <c r="H97" s="6"/>
      <c r="M97" s="44"/>
    </row>
    <row r="98" spans="1:13" ht="15">
      <c r="A98" s="284"/>
      <c r="B98" s="82"/>
      <c r="C98" s="282"/>
      <c r="D98" s="285"/>
      <c r="E98" s="282"/>
      <c r="F98" s="4"/>
      <c r="G98" s="5"/>
      <c r="H98" s="6"/>
      <c r="M98" s="44"/>
    </row>
    <row r="99" spans="1:8" ht="15">
      <c r="A99" s="286"/>
      <c r="C99" s="392" t="s">
        <v>582</v>
      </c>
      <c r="D99" s="393"/>
      <c r="E99" s="393"/>
      <c r="F99" s="4"/>
      <c r="G99" s="5"/>
      <c r="H99" s="6"/>
    </row>
    <row r="100" spans="1:5" ht="15">
      <c r="A100" s="85"/>
      <c r="B100" s="85"/>
      <c r="C100" s="390"/>
      <c r="D100" s="391"/>
      <c r="E100" s="391"/>
    </row>
    <row r="102" ht="12.75">
      <c r="E102" s="88"/>
    </row>
    <row r="104" ht="12.75">
      <c r="M104" s="44"/>
    </row>
    <row r="106" ht="12.75">
      <c r="M106" s="44"/>
    </row>
    <row r="108" spans="5:13" ht="12.75">
      <c r="E108" s="88"/>
      <c r="M108" s="44"/>
    </row>
    <row r="110" spans="5:13" ht="12.75">
      <c r="E110" s="88"/>
      <c r="M110" s="44"/>
    </row>
    <row r="118" ht="12.75">
      <c r="E118" s="88"/>
    </row>
    <row r="120" spans="5:13" ht="12.75">
      <c r="E120" s="88"/>
      <c r="M120" s="44"/>
    </row>
    <row r="122" spans="5:13" ht="12.75">
      <c r="E122" s="88"/>
      <c r="M122" s="44"/>
    </row>
    <row r="124" ht="12.75">
      <c r="E124" s="88"/>
    </row>
    <row r="126" spans="5:13" ht="12.75">
      <c r="E126" s="88"/>
      <c r="M126" s="44"/>
    </row>
    <row r="128" spans="5:13" ht="12.75">
      <c r="E128" s="88"/>
      <c r="M128" s="44"/>
    </row>
    <row r="130" ht="12.75">
      <c r="M130" s="44"/>
    </row>
    <row r="132" ht="12.75">
      <c r="M132" s="44"/>
    </row>
    <row r="134" ht="12.75">
      <c r="M134" s="44"/>
    </row>
    <row r="136" spans="5:13" ht="12.75">
      <c r="E136" s="88"/>
      <c r="M136" s="44"/>
    </row>
    <row r="138" spans="5:13" ht="12.75">
      <c r="E138" s="88"/>
      <c r="M138" s="44"/>
    </row>
    <row r="140" spans="5:13" ht="12.75">
      <c r="E140" s="88"/>
      <c r="M140" s="44"/>
    </row>
    <row r="142" spans="5:13" ht="12.75">
      <c r="E142" s="88"/>
      <c r="M142" s="44"/>
    </row>
    <row r="144" ht="12.75">
      <c r="E144" s="88"/>
    </row>
    <row r="146" ht="12.75">
      <c r="E146" s="88"/>
    </row>
    <row r="148" ht="12.75">
      <c r="E148" s="88"/>
    </row>
    <row r="150" spans="5:13" ht="12.75">
      <c r="E150" s="88"/>
      <c r="M150" s="44"/>
    </row>
    <row r="152" ht="12.75">
      <c r="M152" s="44"/>
    </row>
    <row r="154" ht="12.75">
      <c r="M154" s="44"/>
    </row>
    <row r="160" ht="12.75">
      <c r="E160" s="88"/>
    </row>
    <row r="162" ht="12.75">
      <c r="E162" s="88"/>
    </row>
    <row r="164" ht="12.75">
      <c r="E164" s="88"/>
    </row>
    <row r="166" ht="12.75">
      <c r="E166" s="88"/>
    </row>
    <row r="168" ht="12.75">
      <c r="E168" s="88"/>
    </row>
    <row r="176" ht="12.75">
      <c r="E176" s="88"/>
    </row>
    <row r="178" ht="12.75">
      <c r="E178" s="88"/>
    </row>
    <row r="180" ht="12.75">
      <c r="E180" s="88"/>
    </row>
    <row r="182" ht="12.75">
      <c r="E182" s="88"/>
    </row>
    <row r="186" ht="12.75">
      <c r="E186" s="88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92:D92 C11:D18 C20:D21 C23:D26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1.05" right="0.75" top="0.38" bottom="0.24" header="0.5" footer="0.33"/>
  <pageSetup fitToHeight="2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B7" sqref="B7:H41"/>
    </sheetView>
  </sheetViews>
  <sheetFormatPr defaultColWidth="9.140625" defaultRowHeight="12.75"/>
  <cols>
    <col min="1" max="1" width="42.421875" style="118" customWidth="1"/>
    <col min="2" max="2" width="12.140625" style="294" customWidth="1"/>
    <col min="3" max="3" width="13.00390625" style="95" customWidth="1"/>
    <col min="4" max="4" width="12.7109375" style="95" customWidth="1"/>
    <col min="5" max="5" width="32.421875" style="118" customWidth="1"/>
    <col min="6" max="6" width="9.00390625" style="294" customWidth="1"/>
    <col min="7" max="7" width="13.7109375" style="95" customWidth="1"/>
    <col min="8" max="8" width="13.8515625" style="95" customWidth="1"/>
    <col min="9" max="16384" width="9.28125" style="95" customWidth="1"/>
  </cols>
  <sheetData>
    <row r="1" spans="1:8" ht="12">
      <c r="A1" s="90" t="s">
        <v>325</v>
      </c>
      <c r="B1" s="290"/>
      <c r="C1" s="91"/>
      <c r="D1" s="92"/>
      <c r="E1" s="93"/>
      <c r="F1" s="295"/>
      <c r="G1" s="94"/>
      <c r="H1" s="94"/>
    </row>
    <row r="2" spans="1:8" ht="14.25">
      <c r="A2" s="96" t="s">
        <v>1</v>
      </c>
      <c r="B2" s="97"/>
      <c r="C2" s="97"/>
      <c r="D2" s="97"/>
      <c r="E2" s="97" t="s">
        <v>583</v>
      </c>
      <c r="F2" s="394" t="s">
        <v>579</v>
      </c>
      <c r="G2" s="394"/>
      <c r="H2" s="13">
        <v>111028849</v>
      </c>
    </row>
    <row r="3" spans="1:8" ht="15">
      <c r="A3" s="96" t="s">
        <v>421</v>
      </c>
      <c r="B3" s="97"/>
      <c r="C3" s="97"/>
      <c r="D3" s="97"/>
      <c r="E3" s="97" t="s">
        <v>2</v>
      </c>
      <c r="F3" s="296"/>
      <c r="G3" s="99"/>
      <c r="H3" s="98" t="s">
        <v>3</v>
      </c>
    </row>
    <row r="4" spans="1:8" ht="17.25" customHeight="1" thickBot="1">
      <c r="A4" s="96" t="s">
        <v>4</v>
      </c>
      <c r="B4" s="100"/>
      <c r="C4" s="100"/>
      <c r="D4" s="100"/>
      <c r="E4" s="288" t="str">
        <f>'Balance Sheet'!E5</f>
        <v>01-01.2010-31.12.2010</v>
      </c>
      <c r="F4" s="295"/>
      <c r="G4" s="94"/>
      <c r="H4" s="101" t="s">
        <v>328</v>
      </c>
    </row>
    <row r="5" spans="1:8" ht="31.5">
      <c r="A5" s="318" t="s">
        <v>327</v>
      </c>
      <c r="B5" s="319" t="s">
        <v>477</v>
      </c>
      <c r="C5" s="320" t="s">
        <v>133</v>
      </c>
      <c r="D5" s="320" t="s">
        <v>134</v>
      </c>
      <c r="E5" s="318" t="s">
        <v>326</v>
      </c>
      <c r="F5" s="319" t="s">
        <v>477</v>
      </c>
      <c r="G5" s="320" t="s">
        <v>133</v>
      </c>
      <c r="H5" s="320" t="s">
        <v>134</v>
      </c>
    </row>
    <row r="6" spans="1:8" ht="15.75">
      <c r="A6" s="321" t="s">
        <v>330</v>
      </c>
      <c r="B6" s="321"/>
      <c r="C6" s="322"/>
      <c r="D6" s="322"/>
      <c r="E6" s="321" t="s">
        <v>359</v>
      </c>
      <c r="F6" s="318" t="s">
        <v>7</v>
      </c>
      <c r="G6" s="323"/>
      <c r="H6" s="323"/>
    </row>
    <row r="7" spans="1:8" ht="15.75">
      <c r="A7" s="324" t="s">
        <v>329</v>
      </c>
      <c r="B7" s="324"/>
      <c r="C7" s="325"/>
      <c r="D7" s="326"/>
      <c r="E7" s="324" t="s">
        <v>360</v>
      </c>
      <c r="F7" s="327"/>
      <c r="G7" s="323"/>
      <c r="H7" s="323"/>
    </row>
    <row r="8" spans="1:8" ht="15.75">
      <c r="A8" s="328" t="s">
        <v>182</v>
      </c>
      <c r="B8" s="329" t="s">
        <v>272</v>
      </c>
      <c r="C8" s="330">
        <v>119407</v>
      </c>
      <c r="D8" s="330">
        <f>73148+24</f>
        <v>73172</v>
      </c>
      <c r="E8" s="328" t="s">
        <v>361</v>
      </c>
      <c r="F8" s="331" t="s">
        <v>273</v>
      </c>
      <c r="G8" s="332">
        <v>156855</v>
      </c>
      <c r="H8" s="332">
        <v>108671</v>
      </c>
    </row>
    <row r="9" spans="1:8" ht="15.75">
      <c r="A9" s="328" t="s">
        <v>331</v>
      </c>
      <c r="B9" s="329" t="s">
        <v>274</v>
      </c>
      <c r="C9" s="330">
        <v>12005</v>
      </c>
      <c r="D9" s="330">
        <f>8462+362</f>
        <v>8824</v>
      </c>
      <c r="E9" s="328" t="s">
        <v>362</v>
      </c>
      <c r="F9" s="331" t="s">
        <v>275</v>
      </c>
      <c r="G9" s="332">
        <v>112</v>
      </c>
      <c r="H9" s="332">
        <v>276</v>
      </c>
    </row>
    <row r="10" spans="1:8" ht="15.75">
      <c r="A10" s="328" t="s">
        <v>332</v>
      </c>
      <c r="B10" s="329" t="s">
        <v>276</v>
      </c>
      <c r="C10" s="330">
        <v>4583</v>
      </c>
      <c r="D10" s="330">
        <v>4210</v>
      </c>
      <c r="E10" s="333" t="s">
        <v>363</v>
      </c>
      <c r="F10" s="331" t="s">
        <v>277</v>
      </c>
      <c r="G10" s="332">
        <v>1370</v>
      </c>
      <c r="H10" s="332">
        <v>1801</v>
      </c>
    </row>
    <row r="11" spans="1:8" ht="15.75">
      <c r="A11" s="328" t="s">
        <v>333</v>
      </c>
      <c r="B11" s="329" t="s">
        <v>278</v>
      </c>
      <c r="C11" s="330">
        <v>6952</v>
      </c>
      <c r="D11" s="330">
        <v>7345</v>
      </c>
      <c r="E11" s="333" t="s">
        <v>266</v>
      </c>
      <c r="F11" s="331" t="s">
        <v>279</v>
      </c>
      <c r="G11" s="332">
        <v>45184</v>
      </c>
      <c r="H11" s="332">
        <v>15136</v>
      </c>
    </row>
    <row r="12" spans="1:18" ht="15.75">
      <c r="A12" s="328" t="s">
        <v>334</v>
      </c>
      <c r="B12" s="329" t="s">
        <v>280</v>
      </c>
      <c r="C12" s="330">
        <v>1268</v>
      </c>
      <c r="D12" s="330">
        <v>1358</v>
      </c>
      <c r="E12" s="334" t="s">
        <v>364</v>
      </c>
      <c r="F12" s="335" t="s">
        <v>281</v>
      </c>
      <c r="G12" s="336">
        <f>SUM(G8:G11)</f>
        <v>203521</v>
      </c>
      <c r="H12" s="336">
        <f>SUM(H8:H11)</f>
        <v>125884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1:8" ht="31.5">
      <c r="A13" s="328" t="s">
        <v>335</v>
      </c>
      <c r="B13" s="329" t="s">
        <v>282</v>
      </c>
      <c r="C13" s="330">
        <v>39145</v>
      </c>
      <c r="D13" s="330">
        <v>10833</v>
      </c>
      <c r="E13" s="333"/>
      <c r="F13" s="337"/>
      <c r="G13" s="338"/>
      <c r="H13" s="338"/>
    </row>
    <row r="14" spans="1:8" ht="31.5">
      <c r="A14" s="328" t="s">
        <v>336</v>
      </c>
      <c r="B14" s="329" t="s">
        <v>283</v>
      </c>
      <c r="C14" s="339">
        <v>3282</v>
      </c>
      <c r="D14" s="339">
        <v>-288</v>
      </c>
      <c r="E14" s="324" t="s">
        <v>365</v>
      </c>
      <c r="F14" s="340" t="s">
        <v>284</v>
      </c>
      <c r="G14" s="332"/>
      <c r="H14" s="332"/>
    </row>
    <row r="15" spans="1:8" ht="15.75">
      <c r="A15" s="328" t="s">
        <v>337</v>
      </c>
      <c r="B15" s="329" t="s">
        <v>285</v>
      </c>
      <c r="C15" s="339">
        <v>2073</v>
      </c>
      <c r="D15" s="339">
        <f>1233+467</f>
        <v>1700</v>
      </c>
      <c r="E15" s="328" t="s">
        <v>366</v>
      </c>
      <c r="F15" s="337" t="s">
        <v>286</v>
      </c>
      <c r="G15" s="341"/>
      <c r="H15" s="341"/>
    </row>
    <row r="16" spans="1:8" ht="15.75">
      <c r="A16" s="342" t="s">
        <v>338</v>
      </c>
      <c r="B16" s="329" t="s">
        <v>287</v>
      </c>
      <c r="C16" s="343"/>
      <c r="D16" s="343"/>
      <c r="E16" s="324"/>
      <c r="F16" s="327"/>
      <c r="G16" s="338"/>
      <c r="H16" s="338"/>
    </row>
    <row r="17" spans="1:8" ht="15.75">
      <c r="A17" s="342" t="s">
        <v>339</v>
      </c>
      <c r="B17" s="329" t="s">
        <v>288</v>
      </c>
      <c r="C17" s="343"/>
      <c r="D17" s="343"/>
      <c r="E17" s="324" t="s">
        <v>367</v>
      </c>
      <c r="F17" s="327"/>
      <c r="G17" s="338"/>
      <c r="H17" s="338"/>
    </row>
    <row r="18" spans="1:15" ht="15.75">
      <c r="A18" s="334" t="s">
        <v>340</v>
      </c>
      <c r="B18" s="344" t="s">
        <v>289</v>
      </c>
      <c r="C18" s="345">
        <f>SUM(C8:C14)+C15</f>
        <v>188715</v>
      </c>
      <c r="D18" s="345">
        <f>SUM(D8:D14)+D15</f>
        <v>107154</v>
      </c>
      <c r="E18" s="327" t="s">
        <v>368</v>
      </c>
      <c r="F18" s="337" t="s">
        <v>290</v>
      </c>
      <c r="G18" s="332">
        <v>1733</v>
      </c>
      <c r="H18" s="332">
        <v>1361</v>
      </c>
      <c r="I18" s="102"/>
      <c r="J18" s="102"/>
      <c r="K18" s="102"/>
      <c r="L18" s="102"/>
      <c r="M18" s="102"/>
      <c r="N18" s="102"/>
      <c r="O18" s="102"/>
    </row>
    <row r="19" spans="1:8" ht="15.75">
      <c r="A19" s="324"/>
      <c r="B19" s="329"/>
      <c r="C19" s="346"/>
      <c r="D19" s="346"/>
      <c r="E19" s="347" t="s">
        <v>369</v>
      </c>
      <c r="F19" s="337" t="s">
        <v>291</v>
      </c>
      <c r="G19" s="332"/>
      <c r="H19" s="332"/>
    </row>
    <row r="20" spans="1:8" ht="31.5">
      <c r="A20" s="324" t="s">
        <v>341</v>
      </c>
      <c r="B20" s="348"/>
      <c r="C20" s="346"/>
      <c r="D20" s="346"/>
      <c r="E20" s="328" t="s">
        <v>370</v>
      </c>
      <c r="F20" s="337" t="s">
        <v>292</v>
      </c>
      <c r="G20" s="332">
        <v>1011</v>
      </c>
      <c r="H20" s="332"/>
    </row>
    <row r="21" spans="1:8" ht="31.5">
      <c r="A21" s="349" t="s">
        <v>342</v>
      </c>
      <c r="B21" s="348" t="s">
        <v>293</v>
      </c>
      <c r="C21" s="330">
        <f>1912+29</f>
        <v>1941</v>
      </c>
      <c r="D21" s="330">
        <v>1385</v>
      </c>
      <c r="E21" s="327" t="s">
        <v>371</v>
      </c>
      <c r="F21" s="337" t="s">
        <v>294</v>
      </c>
      <c r="G21" s="332">
        <v>94</v>
      </c>
      <c r="H21" s="332">
        <v>210</v>
      </c>
    </row>
    <row r="22" spans="1:8" ht="31.5">
      <c r="A22" s="328" t="s">
        <v>343</v>
      </c>
      <c r="B22" s="348" t="s">
        <v>295</v>
      </c>
      <c r="C22" s="330"/>
      <c r="D22" s="330"/>
      <c r="E22" s="328" t="s">
        <v>372</v>
      </c>
      <c r="F22" s="337" t="s">
        <v>296</v>
      </c>
      <c r="G22" s="332">
        <v>1254</v>
      </c>
      <c r="H22" s="332"/>
    </row>
    <row r="23" spans="1:18" ht="15.75">
      <c r="A23" s="328" t="s">
        <v>344</v>
      </c>
      <c r="B23" s="348" t="s">
        <v>297</v>
      </c>
      <c r="C23" s="330">
        <v>182</v>
      </c>
      <c r="D23" s="330">
        <v>133</v>
      </c>
      <c r="E23" s="334" t="s">
        <v>373</v>
      </c>
      <c r="F23" s="340" t="s">
        <v>298</v>
      </c>
      <c r="G23" s="336">
        <f>SUM(G18:G22)</f>
        <v>4092</v>
      </c>
      <c r="H23" s="336">
        <f>SUM(H18:H22)</f>
        <v>1571</v>
      </c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1:8" ht="15.75">
      <c r="A24" s="328" t="s">
        <v>345</v>
      </c>
      <c r="B24" s="348" t="s">
        <v>299</v>
      </c>
      <c r="C24" s="330">
        <f>399-29</f>
        <v>370</v>
      </c>
      <c r="D24" s="330">
        <v>663</v>
      </c>
      <c r="E24" s="347"/>
      <c r="F24" s="327"/>
      <c r="G24" s="338"/>
      <c r="H24" s="338"/>
    </row>
    <row r="25" spans="1:14" ht="15.75">
      <c r="A25" s="334" t="s">
        <v>346</v>
      </c>
      <c r="B25" s="350" t="s">
        <v>300</v>
      </c>
      <c r="C25" s="345">
        <f>SUM(C21:C24)</f>
        <v>2493</v>
      </c>
      <c r="D25" s="345">
        <f>SUM(D21:D24)</f>
        <v>2181</v>
      </c>
      <c r="E25" s="328"/>
      <c r="F25" s="327"/>
      <c r="G25" s="338"/>
      <c r="H25" s="338"/>
      <c r="I25" s="102"/>
      <c r="J25" s="102"/>
      <c r="K25" s="102"/>
      <c r="L25" s="102"/>
      <c r="M25" s="102"/>
      <c r="N25" s="102"/>
    </row>
    <row r="26" spans="1:8" ht="15.75">
      <c r="A26" s="334"/>
      <c r="B26" s="350"/>
      <c r="C26" s="346"/>
      <c r="D26" s="346"/>
      <c r="E26" s="328"/>
      <c r="F26" s="327"/>
      <c r="G26" s="338"/>
      <c r="H26" s="338"/>
    </row>
    <row r="27" spans="1:18" ht="31.5">
      <c r="A27" s="321" t="s">
        <v>347</v>
      </c>
      <c r="B27" s="319" t="s">
        <v>301</v>
      </c>
      <c r="C27" s="326">
        <f>C25+C18</f>
        <v>191208</v>
      </c>
      <c r="D27" s="326">
        <f>D25+D18</f>
        <v>109335</v>
      </c>
      <c r="E27" s="321" t="s">
        <v>374</v>
      </c>
      <c r="F27" s="340" t="s">
        <v>302</v>
      </c>
      <c r="G27" s="336">
        <f>G12+G14+G23</f>
        <v>207613</v>
      </c>
      <c r="H27" s="336">
        <f>H12+H14+H23</f>
        <v>127455</v>
      </c>
      <c r="I27" s="102"/>
      <c r="J27" s="102"/>
      <c r="K27" s="102"/>
      <c r="L27" s="102"/>
      <c r="M27" s="102"/>
      <c r="N27" s="102"/>
      <c r="O27" s="102"/>
      <c r="P27" s="102"/>
      <c r="Q27" s="102"/>
      <c r="R27" s="102"/>
    </row>
    <row r="28" spans="1:8" ht="15.75">
      <c r="A28" s="321"/>
      <c r="B28" s="319"/>
      <c r="C28" s="346"/>
      <c r="D28" s="346"/>
      <c r="E28" s="321"/>
      <c r="F28" s="337"/>
      <c r="G28" s="338"/>
      <c r="H28" s="338"/>
    </row>
    <row r="29" spans="1:18" ht="15.75">
      <c r="A29" s="321" t="s">
        <v>348</v>
      </c>
      <c r="B29" s="319" t="s">
        <v>303</v>
      </c>
      <c r="C29" s="326">
        <f>IF((G27-C27)&gt;0,G27-C27,0)</f>
        <v>16405</v>
      </c>
      <c r="D29" s="326">
        <f>IF((H27-D27)&gt;0,H27-D27,0)</f>
        <v>18120</v>
      </c>
      <c r="E29" s="321" t="s">
        <v>375</v>
      </c>
      <c r="F29" s="340" t="s">
        <v>304</v>
      </c>
      <c r="G29" s="351">
        <f>IF((C27-G27)&gt;0,C27-G27,0)</f>
        <v>0</v>
      </c>
      <c r="H29" s="351">
        <f>IF((D27-H27)&gt;0,D27-H27,0)</f>
        <v>0</v>
      </c>
      <c r="I29" s="102"/>
      <c r="J29" s="102"/>
      <c r="K29" s="102"/>
      <c r="L29" s="102"/>
      <c r="M29" s="102"/>
      <c r="N29" s="102"/>
      <c r="O29" s="102"/>
      <c r="P29" s="102"/>
      <c r="Q29" s="102"/>
      <c r="R29" s="102"/>
    </row>
    <row r="30" spans="1:8" ht="31.5">
      <c r="A30" s="352" t="s">
        <v>349</v>
      </c>
      <c r="B30" s="350" t="s">
        <v>305</v>
      </c>
      <c r="C30" s="330"/>
      <c r="D30" s="330"/>
      <c r="E30" s="324" t="s">
        <v>376</v>
      </c>
      <c r="F30" s="337" t="s">
        <v>306</v>
      </c>
      <c r="G30" s="332"/>
      <c r="H30" s="332"/>
    </row>
    <row r="31" spans="1:8" ht="15.75">
      <c r="A31" s="324" t="s">
        <v>350</v>
      </c>
      <c r="B31" s="353" t="s">
        <v>307</v>
      </c>
      <c r="C31" s="330"/>
      <c r="D31" s="330"/>
      <c r="E31" s="324" t="s">
        <v>377</v>
      </c>
      <c r="F31" s="337" t="s">
        <v>308</v>
      </c>
      <c r="G31" s="332"/>
      <c r="H31" s="332"/>
    </row>
    <row r="32" spans="1:18" ht="15.75">
      <c r="A32" s="354" t="s">
        <v>351</v>
      </c>
      <c r="B32" s="350" t="s">
        <v>309</v>
      </c>
      <c r="C32" s="345">
        <f>C27-C30+C31</f>
        <v>191208</v>
      </c>
      <c r="D32" s="345">
        <f>D27-D30+D31</f>
        <v>109335</v>
      </c>
      <c r="E32" s="321" t="s">
        <v>378</v>
      </c>
      <c r="F32" s="340" t="s">
        <v>310</v>
      </c>
      <c r="G32" s="351">
        <f>G31-G30+G27</f>
        <v>207613</v>
      </c>
      <c r="H32" s="351">
        <f>H31-H30+H27</f>
        <v>127455</v>
      </c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ht="15.75">
      <c r="A33" s="354" t="s">
        <v>577</v>
      </c>
      <c r="B33" s="319" t="s">
        <v>311</v>
      </c>
      <c r="C33" s="326">
        <f>IF((G32-C32)&gt;0,G32-C32,0)</f>
        <v>16405</v>
      </c>
      <c r="D33" s="326">
        <f>IF((H32-D32)&gt;0,H32-D32,0)</f>
        <v>18120</v>
      </c>
      <c r="E33" s="354" t="s">
        <v>379</v>
      </c>
      <c r="F33" s="340" t="s">
        <v>312</v>
      </c>
      <c r="G33" s="336">
        <f>IF((C32-G32)&gt;0,C32-G32,0)</f>
        <v>0</v>
      </c>
      <c r="H33" s="336">
        <f>IF((D32-H32)&gt;0,D32-H32,0)</f>
        <v>0</v>
      </c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4" ht="15.75">
      <c r="A34" s="324" t="s">
        <v>352</v>
      </c>
      <c r="B34" s="350" t="s">
        <v>313</v>
      </c>
      <c r="C34" s="345">
        <f>C35+C36+C37</f>
        <v>1821</v>
      </c>
      <c r="D34" s="345">
        <f>D35+D36+D37</f>
        <v>1795</v>
      </c>
      <c r="E34" s="355"/>
      <c r="F34" s="327"/>
      <c r="G34" s="338"/>
      <c r="H34" s="338"/>
      <c r="I34" s="102"/>
      <c r="J34" s="102"/>
      <c r="K34" s="102"/>
      <c r="L34" s="102"/>
      <c r="M34" s="102"/>
      <c r="N34" s="102"/>
    </row>
    <row r="35" spans="1:8" ht="15.75">
      <c r="A35" s="356" t="s">
        <v>353</v>
      </c>
      <c r="B35" s="348" t="s">
        <v>314</v>
      </c>
      <c r="C35" s="330">
        <v>1785</v>
      </c>
      <c r="D35" s="330">
        <f>1618-85</f>
        <v>1533</v>
      </c>
      <c r="E35" s="355"/>
      <c r="F35" s="327"/>
      <c r="G35" s="338"/>
      <c r="H35" s="338"/>
    </row>
    <row r="36" spans="1:8" ht="31.5">
      <c r="A36" s="356" t="s">
        <v>354</v>
      </c>
      <c r="B36" s="357" t="s">
        <v>315</v>
      </c>
      <c r="C36" s="358">
        <v>36</v>
      </c>
      <c r="D36" s="358">
        <v>262</v>
      </c>
      <c r="E36" s="355"/>
      <c r="F36" s="359"/>
      <c r="G36" s="338"/>
      <c r="H36" s="338"/>
    </row>
    <row r="37" spans="1:8" ht="15.75">
      <c r="A37" s="360" t="s">
        <v>355</v>
      </c>
      <c r="B37" s="357" t="s">
        <v>316</v>
      </c>
      <c r="C37" s="361"/>
      <c r="D37" s="361"/>
      <c r="E37" s="355"/>
      <c r="F37" s="359"/>
      <c r="G37" s="338"/>
      <c r="H37" s="338"/>
    </row>
    <row r="38" spans="1:18" ht="15.75">
      <c r="A38" s="362" t="s">
        <v>356</v>
      </c>
      <c r="B38" s="363" t="s">
        <v>317</v>
      </c>
      <c r="C38" s="364">
        <f>+IF((G32-C32-C34)&gt;0,G32-C32-C34,0)</f>
        <v>14584</v>
      </c>
      <c r="D38" s="364">
        <f>+IF((H32-D32-D34)&gt;0,H32-D32-D34,0)</f>
        <v>16325</v>
      </c>
      <c r="E38" s="365" t="s">
        <v>380</v>
      </c>
      <c r="F38" s="366" t="s">
        <v>318</v>
      </c>
      <c r="G38" s="367">
        <f>IF(G33&gt;0,IF(C34+G33&lt;0,0,C34+G33),IF(C33-C34&lt;0,C34-C33,0))</f>
        <v>0</v>
      </c>
      <c r="H38" s="367">
        <f>IF(H33&gt;0,IF(D34+H33&lt;0,0,D34+H33),IF(D33-D34&lt;0,D34-D33,0))</f>
        <v>0</v>
      </c>
      <c r="I38" s="102"/>
      <c r="J38" s="102"/>
      <c r="K38" s="102"/>
      <c r="L38" s="102"/>
      <c r="M38" s="102"/>
      <c r="N38" s="102"/>
      <c r="O38" s="102"/>
      <c r="P38" s="102"/>
      <c r="Q38" s="102"/>
      <c r="R38" s="102"/>
    </row>
    <row r="39" spans="1:8" ht="31.5">
      <c r="A39" s="321" t="s">
        <v>357</v>
      </c>
      <c r="B39" s="368" t="s">
        <v>319</v>
      </c>
      <c r="C39" s="369"/>
      <c r="D39" s="369"/>
      <c r="E39" s="321" t="s">
        <v>381</v>
      </c>
      <c r="F39" s="366" t="s">
        <v>320</v>
      </c>
      <c r="G39" s="332"/>
      <c r="H39" s="332"/>
    </row>
    <row r="40" spans="1:18" ht="31.5">
      <c r="A40" s="321" t="s">
        <v>578</v>
      </c>
      <c r="B40" s="318" t="s">
        <v>321</v>
      </c>
      <c r="C40" s="322">
        <f>IF(G38=0,IF(C38-C39&gt;0,C38-C39+G39,0),IF(G38-G39&lt;0,G39-G38+C38,0))</f>
        <v>14584</v>
      </c>
      <c r="D40" s="322">
        <f>IF(H38=0,IF(D38-D39&gt;0,D38-D39+H39,0),IF(H38-H39&lt;0,H39-H38+D38,0))</f>
        <v>16325</v>
      </c>
      <c r="E40" s="321" t="s">
        <v>382</v>
      </c>
      <c r="F40" s="370" t="s">
        <v>322</v>
      </c>
      <c r="G40" s="322">
        <f>IF(C38=0,IF(G38-G39&gt;0,G38-G39+C39,0),IF(C38-C39&lt;0,C39-C38+G39,0))</f>
        <v>0</v>
      </c>
      <c r="H40" s="322">
        <f>IF(D38=0,IF(H38-H39&gt;0,H38-H39+D39,0),IF(D38-D39&lt;0,D39-D38+H39,0))</f>
        <v>0</v>
      </c>
      <c r="I40" s="102"/>
      <c r="J40" s="102"/>
      <c r="K40" s="102"/>
      <c r="L40" s="102"/>
      <c r="M40" s="102"/>
      <c r="N40" s="102"/>
      <c r="O40" s="102"/>
      <c r="P40" s="102"/>
      <c r="Q40" s="102"/>
      <c r="R40" s="102"/>
    </row>
    <row r="41" spans="1:18" ht="15.75">
      <c r="A41" s="371" t="s">
        <v>358</v>
      </c>
      <c r="B41" s="318" t="s">
        <v>323</v>
      </c>
      <c r="C41" s="351">
        <f>C32+C34+C38</f>
        <v>207613</v>
      </c>
      <c r="D41" s="351">
        <f>D32+D34+D38</f>
        <v>127455</v>
      </c>
      <c r="E41" s="371" t="s">
        <v>358</v>
      </c>
      <c r="F41" s="363" t="s">
        <v>324</v>
      </c>
      <c r="G41" s="351">
        <f>G38+G32</f>
        <v>207613</v>
      </c>
      <c r="H41" s="351">
        <f>H38+H32</f>
        <v>127455</v>
      </c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1:8" ht="12">
      <c r="A42" s="103"/>
      <c r="B42" s="298"/>
      <c r="C42" s="105"/>
      <c r="D42" s="105"/>
      <c r="E42" s="106"/>
      <c r="F42" s="297"/>
      <c r="G42" s="108"/>
      <c r="H42" s="108"/>
    </row>
    <row r="43" spans="1:15" ht="12">
      <c r="A43" s="109"/>
      <c r="B43" s="104"/>
      <c r="C43" s="110"/>
      <c r="D43" s="395"/>
      <c r="E43" s="395"/>
      <c r="F43" s="395"/>
      <c r="G43" s="395"/>
      <c r="H43" s="395"/>
      <c r="I43" s="102"/>
      <c r="J43" s="102"/>
      <c r="K43" s="102"/>
      <c r="L43" s="102"/>
      <c r="M43" s="102"/>
      <c r="N43" s="102"/>
      <c r="O43" s="102"/>
    </row>
    <row r="44" spans="1:8" ht="12">
      <c r="A44" s="111"/>
      <c r="B44" s="104"/>
      <c r="C44" s="108"/>
      <c r="D44" s="108"/>
      <c r="E44" s="107"/>
      <c r="F44" s="292"/>
      <c r="G44" s="113"/>
      <c r="H44" s="113"/>
    </row>
    <row r="45" spans="1:8" ht="12.75" customHeight="1">
      <c r="A45" s="111"/>
      <c r="B45" s="112"/>
      <c r="C45" s="97"/>
      <c r="D45" s="396"/>
      <c r="E45" s="396"/>
      <c r="F45" s="396"/>
      <c r="G45" s="396"/>
      <c r="H45" s="396"/>
    </row>
    <row r="46" spans="1:8" ht="14.25">
      <c r="A46" s="282" t="s">
        <v>586</v>
      </c>
      <c r="B46" s="104"/>
      <c r="C46" s="392" t="s">
        <v>581</v>
      </c>
      <c r="D46" s="392"/>
      <c r="E46" s="392"/>
      <c r="F46" s="292"/>
      <c r="G46" s="113"/>
      <c r="H46" s="113"/>
    </row>
    <row r="47" spans="1:8" ht="15">
      <c r="A47" s="284"/>
      <c r="B47" s="104"/>
      <c r="C47" s="282"/>
      <c r="D47" s="285"/>
      <c r="E47" s="282"/>
      <c r="F47" s="292"/>
      <c r="G47" s="113"/>
      <c r="H47" s="113"/>
    </row>
    <row r="48" spans="1:8" ht="15">
      <c r="A48" s="286"/>
      <c r="B48" s="110"/>
      <c r="C48" s="392" t="s">
        <v>582</v>
      </c>
      <c r="D48" s="393"/>
      <c r="E48" s="393"/>
      <c r="F48" s="107"/>
      <c r="G48" s="113"/>
      <c r="H48" s="113"/>
    </row>
    <row r="49" spans="1:8" ht="12">
      <c r="A49" s="114"/>
      <c r="B49" s="291"/>
      <c r="C49" s="115"/>
      <c r="D49" s="115"/>
      <c r="E49" s="114"/>
      <c r="F49" s="292"/>
      <c r="G49" s="116"/>
      <c r="H49" s="116"/>
    </row>
    <row r="50" spans="1:8" ht="12">
      <c r="A50" s="114"/>
      <c r="B50" s="291"/>
      <c r="C50" s="115"/>
      <c r="D50" s="115"/>
      <c r="E50" s="114"/>
      <c r="F50" s="114"/>
      <c r="G50" s="116"/>
      <c r="H50" s="116"/>
    </row>
    <row r="51" spans="1:8" ht="12">
      <c r="A51" s="114"/>
      <c r="B51" s="292"/>
      <c r="C51" s="115"/>
      <c r="D51" s="115"/>
      <c r="E51" s="114"/>
      <c r="F51" s="292"/>
      <c r="G51" s="116"/>
      <c r="H51" s="116"/>
    </row>
    <row r="52" spans="1:8" ht="12">
      <c r="A52" s="114"/>
      <c r="B52" s="292"/>
      <c r="C52" s="115"/>
      <c r="D52" s="115"/>
      <c r="E52" s="114"/>
      <c r="F52" s="292"/>
      <c r="G52" s="116"/>
      <c r="H52" s="116"/>
    </row>
    <row r="53" spans="1:8" ht="12">
      <c r="A53" s="114"/>
      <c r="B53" s="292"/>
      <c r="C53" s="115"/>
      <c r="D53" s="115"/>
      <c r="E53" s="114"/>
      <c r="F53" s="292"/>
      <c r="G53" s="116"/>
      <c r="H53" s="116"/>
    </row>
    <row r="54" spans="1:8" ht="12">
      <c r="A54" s="114"/>
      <c r="B54" s="293"/>
      <c r="C54" s="115"/>
      <c r="D54" s="115"/>
      <c r="E54" s="114"/>
      <c r="F54" s="293"/>
      <c r="G54" s="116"/>
      <c r="H54" s="116"/>
    </row>
    <row r="55" spans="1:8" ht="12">
      <c r="A55" s="114"/>
      <c r="B55" s="293"/>
      <c r="C55" s="115"/>
      <c r="D55" s="115"/>
      <c r="E55" s="114"/>
      <c r="F55" s="293"/>
      <c r="G55" s="116"/>
      <c r="H55" s="116"/>
    </row>
    <row r="56" spans="1:8" ht="12">
      <c r="A56" s="114"/>
      <c r="B56" s="293"/>
      <c r="C56" s="115"/>
      <c r="D56" s="115"/>
      <c r="E56" s="114"/>
      <c r="F56" s="293"/>
      <c r="G56" s="116"/>
      <c r="H56" s="116"/>
    </row>
    <row r="57" spans="1:8" ht="12">
      <c r="A57" s="114"/>
      <c r="B57" s="293"/>
      <c r="C57" s="115"/>
      <c r="D57" s="115"/>
      <c r="E57" s="114"/>
      <c r="F57" s="293"/>
      <c r="G57" s="116"/>
      <c r="H57" s="116"/>
    </row>
    <row r="58" spans="1:8" ht="12">
      <c r="A58" s="114"/>
      <c r="B58" s="293"/>
      <c r="C58" s="115"/>
      <c r="D58" s="115"/>
      <c r="E58" s="114"/>
      <c r="F58" s="293"/>
      <c r="G58" s="116"/>
      <c r="H58" s="116"/>
    </row>
    <row r="59" spans="1:8" ht="12">
      <c r="A59" s="114"/>
      <c r="B59" s="293"/>
      <c r="C59" s="115"/>
      <c r="D59" s="115"/>
      <c r="E59" s="114"/>
      <c r="F59" s="293"/>
      <c r="G59" s="116"/>
      <c r="H59" s="116"/>
    </row>
    <row r="60" spans="1:8" ht="12">
      <c r="A60" s="114"/>
      <c r="B60" s="293"/>
      <c r="C60" s="115"/>
      <c r="D60" s="115"/>
      <c r="E60" s="114"/>
      <c r="F60" s="293"/>
      <c r="G60" s="116"/>
      <c r="H60" s="116"/>
    </row>
    <row r="61" spans="1:8" ht="12">
      <c r="A61" s="114"/>
      <c r="B61" s="293"/>
      <c r="C61" s="115"/>
      <c r="D61" s="115"/>
      <c r="E61" s="114"/>
      <c r="F61" s="293"/>
      <c r="G61" s="116"/>
      <c r="H61" s="116"/>
    </row>
    <row r="62" spans="1:8" ht="12">
      <c r="A62" s="114"/>
      <c r="B62" s="293"/>
      <c r="C62" s="115"/>
      <c r="D62" s="115"/>
      <c r="E62" s="114"/>
      <c r="F62" s="293"/>
      <c r="G62" s="116"/>
      <c r="H62" s="116"/>
    </row>
    <row r="63" spans="1:8" ht="12">
      <c r="A63" s="114"/>
      <c r="B63" s="293"/>
      <c r="C63" s="115"/>
      <c r="D63" s="115"/>
      <c r="E63" s="114"/>
      <c r="F63" s="293"/>
      <c r="G63" s="116"/>
      <c r="H63" s="116"/>
    </row>
    <row r="64" spans="1:8" ht="12">
      <c r="A64" s="114"/>
      <c r="B64" s="293"/>
      <c r="C64" s="115"/>
      <c r="D64" s="115"/>
      <c r="E64" s="114"/>
      <c r="F64" s="293"/>
      <c r="G64" s="116"/>
      <c r="H64" s="116"/>
    </row>
    <row r="65" spans="1:8" ht="12">
      <c r="A65" s="114"/>
      <c r="B65" s="293"/>
      <c r="C65" s="115"/>
      <c r="D65" s="115"/>
      <c r="E65" s="114"/>
      <c r="F65" s="293"/>
      <c r="G65" s="116"/>
      <c r="H65" s="116"/>
    </row>
    <row r="66" spans="1:8" ht="12">
      <c r="A66" s="114"/>
      <c r="B66" s="293"/>
      <c r="C66" s="115"/>
      <c r="D66" s="115"/>
      <c r="E66" s="114"/>
      <c r="F66" s="293"/>
      <c r="G66" s="116"/>
      <c r="H66" s="116"/>
    </row>
    <row r="67" spans="1:8" ht="12">
      <c r="A67" s="114"/>
      <c r="B67" s="293"/>
      <c r="C67" s="115"/>
      <c r="D67" s="115"/>
      <c r="E67" s="114"/>
      <c r="F67" s="293"/>
      <c r="G67" s="116"/>
      <c r="H67" s="116"/>
    </row>
    <row r="68" spans="1:8" ht="12">
      <c r="A68" s="114"/>
      <c r="B68" s="293"/>
      <c r="C68" s="115"/>
      <c r="D68" s="115"/>
      <c r="E68" s="114"/>
      <c r="F68" s="293"/>
      <c r="G68" s="116"/>
      <c r="H68" s="116"/>
    </row>
    <row r="69" spans="1:8" ht="12">
      <c r="A69" s="114"/>
      <c r="B69" s="293"/>
      <c r="C69" s="115"/>
      <c r="D69" s="115"/>
      <c r="E69" s="114"/>
      <c r="F69" s="293"/>
      <c r="G69" s="116"/>
      <c r="H69" s="116"/>
    </row>
    <row r="70" spans="1:8" ht="12">
      <c r="A70" s="114"/>
      <c r="B70" s="293"/>
      <c r="C70" s="115"/>
      <c r="D70" s="115"/>
      <c r="E70" s="114"/>
      <c r="F70" s="293"/>
      <c r="G70" s="116"/>
      <c r="H70" s="116"/>
    </row>
    <row r="71" spans="1:8" ht="12">
      <c r="A71" s="114"/>
      <c r="B71" s="293"/>
      <c r="C71" s="115"/>
      <c r="D71" s="115"/>
      <c r="E71" s="114"/>
      <c r="F71" s="293"/>
      <c r="G71" s="116"/>
      <c r="H71" s="116"/>
    </row>
    <row r="72" spans="1:8" ht="12">
      <c r="A72" s="114"/>
      <c r="B72" s="293"/>
      <c r="C72" s="115"/>
      <c r="D72" s="115"/>
      <c r="E72" s="114"/>
      <c r="F72" s="293"/>
      <c r="G72" s="116"/>
      <c r="H72" s="116"/>
    </row>
    <row r="73" spans="1:8" ht="12">
      <c r="A73" s="114"/>
      <c r="B73" s="293"/>
      <c r="C73" s="115"/>
      <c r="D73" s="115"/>
      <c r="E73" s="114"/>
      <c r="F73" s="293"/>
      <c r="G73" s="116"/>
      <c r="H73" s="116"/>
    </row>
    <row r="74" spans="1:8" ht="12">
      <c r="A74" s="114"/>
      <c r="B74" s="293"/>
      <c r="C74" s="115"/>
      <c r="D74" s="115"/>
      <c r="E74" s="114"/>
      <c r="F74" s="293"/>
      <c r="G74" s="116"/>
      <c r="H74" s="116"/>
    </row>
    <row r="75" spans="1:8" ht="12">
      <c r="A75" s="114"/>
      <c r="B75" s="293"/>
      <c r="C75" s="115"/>
      <c r="D75" s="115"/>
      <c r="E75" s="114"/>
      <c r="F75" s="293"/>
      <c r="G75" s="116"/>
      <c r="H75" s="116"/>
    </row>
    <row r="76" spans="1:8" ht="12">
      <c r="A76" s="114"/>
      <c r="B76" s="293"/>
      <c r="C76" s="115"/>
      <c r="D76" s="115"/>
      <c r="E76" s="114"/>
      <c r="F76" s="293"/>
      <c r="G76" s="116"/>
      <c r="H76" s="116"/>
    </row>
    <row r="77" spans="1:8" ht="12">
      <c r="A77" s="114"/>
      <c r="B77" s="293"/>
      <c r="C77" s="115"/>
      <c r="D77" s="115"/>
      <c r="E77" s="114"/>
      <c r="F77" s="293"/>
      <c r="G77" s="116"/>
      <c r="H77" s="116"/>
    </row>
    <row r="78" spans="1:8" ht="12">
      <c r="A78" s="114"/>
      <c r="B78" s="293"/>
      <c r="C78" s="115"/>
      <c r="D78" s="115"/>
      <c r="E78" s="114"/>
      <c r="F78" s="293"/>
      <c r="G78" s="116"/>
      <c r="H78" s="116"/>
    </row>
    <row r="79" spans="1:8" ht="12">
      <c r="A79" s="114"/>
      <c r="B79" s="293"/>
      <c r="C79" s="115"/>
      <c r="D79" s="115"/>
      <c r="E79" s="114"/>
      <c r="F79" s="293"/>
      <c r="G79" s="116"/>
      <c r="H79" s="116"/>
    </row>
    <row r="80" spans="1:8" ht="12">
      <c r="A80" s="114"/>
      <c r="B80" s="293"/>
      <c r="C80" s="115"/>
      <c r="D80" s="115"/>
      <c r="E80" s="114"/>
      <c r="F80" s="293"/>
      <c r="G80" s="116"/>
      <c r="H80" s="116"/>
    </row>
    <row r="81" spans="1:8" ht="12">
      <c r="A81" s="114"/>
      <c r="B81" s="293"/>
      <c r="C81" s="115"/>
      <c r="D81" s="115"/>
      <c r="E81" s="114"/>
      <c r="F81" s="293"/>
      <c r="G81" s="116"/>
      <c r="H81" s="116"/>
    </row>
    <row r="82" spans="1:8" ht="12">
      <c r="A82" s="114"/>
      <c r="B82" s="293"/>
      <c r="C82" s="115"/>
      <c r="D82" s="115"/>
      <c r="E82" s="114"/>
      <c r="F82" s="293"/>
      <c r="G82" s="116"/>
      <c r="H82" s="116"/>
    </row>
    <row r="83" spans="1:8" ht="12">
      <c r="A83" s="114"/>
      <c r="B83" s="293"/>
      <c r="C83" s="115"/>
      <c r="D83" s="115"/>
      <c r="E83" s="114"/>
      <c r="F83" s="293"/>
      <c r="G83" s="116"/>
      <c r="H83" s="116"/>
    </row>
    <row r="84" spans="1:8" ht="12">
      <c r="A84" s="114"/>
      <c r="B84" s="293"/>
      <c r="C84" s="115"/>
      <c r="D84" s="115"/>
      <c r="E84" s="114"/>
      <c r="F84" s="293"/>
      <c r="G84" s="116"/>
      <c r="H84" s="116"/>
    </row>
    <row r="85" spans="1:8" ht="12">
      <c r="A85" s="114"/>
      <c r="B85" s="293"/>
      <c r="C85" s="115"/>
      <c r="D85" s="115"/>
      <c r="E85" s="114"/>
      <c r="F85" s="293"/>
      <c r="G85" s="116"/>
      <c r="H85" s="116"/>
    </row>
    <row r="86" spans="1:8" ht="12">
      <c r="A86" s="114"/>
      <c r="B86" s="293"/>
      <c r="C86" s="115"/>
      <c r="D86" s="115"/>
      <c r="E86" s="114"/>
      <c r="F86" s="293"/>
      <c r="G86" s="116"/>
      <c r="H86" s="116"/>
    </row>
    <row r="87" spans="1:8" ht="12">
      <c r="A87" s="114"/>
      <c r="B87" s="293"/>
      <c r="C87" s="115"/>
      <c r="D87" s="115"/>
      <c r="E87" s="114"/>
      <c r="F87" s="293"/>
      <c r="G87" s="116"/>
      <c r="H87" s="116"/>
    </row>
    <row r="88" spans="1:8" ht="12">
      <c r="A88" s="114"/>
      <c r="B88" s="293"/>
      <c r="C88" s="115"/>
      <c r="D88" s="115"/>
      <c r="E88" s="114"/>
      <c r="F88" s="293"/>
      <c r="G88" s="116"/>
      <c r="H88" s="116"/>
    </row>
    <row r="89" spans="1:8" ht="12">
      <c r="A89" s="114"/>
      <c r="B89" s="293"/>
      <c r="C89" s="115"/>
      <c r="D89" s="115"/>
      <c r="E89" s="114"/>
      <c r="F89" s="293"/>
      <c r="G89" s="116"/>
      <c r="H89" s="116"/>
    </row>
    <row r="90" spans="1:8" ht="12">
      <c r="A90" s="114"/>
      <c r="B90" s="293"/>
      <c r="C90" s="115"/>
      <c r="D90" s="115"/>
      <c r="E90" s="114"/>
      <c r="F90" s="293"/>
      <c r="G90" s="116"/>
      <c r="H90" s="116"/>
    </row>
    <row r="91" spans="1:8" ht="12">
      <c r="A91" s="114"/>
      <c r="B91" s="293"/>
      <c r="C91" s="115"/>
      <c r="D91" s="115"/>
      <c r="E91" s="114"/>
      <c r="F91" s="293"/>
      <c r="G91" s="116"/>
      <c r="H91" s="116"/>
    </row>
    <row r="92" spans="1:8" ht="12">
      <c r="A92" s="114"/>
      <c r="B92" s="293"/>
      <c r="C92" s="115"/>
      <c r="D92" s="115"/>
      <c r="E92" s="114"/>
      <c r="F92" s="293"/>
      <c r="G92" s="116"/>
      <c r="H92" s="116"/>
    </row>
    <row r="93" spans="1:8" ht="12">
      <c r="A93" s="114"/>
      <c r="B93" s="293"/>
      <c r="C93" s="115"/>
      <c r="D93" s="115"/>
      <c r="E93" s="114"/>
      <c r="F93" s="293"/>
      <c r="G93" s="116"/>
      <c r="H93" s="116"/>
    </row>
    <row r="94" spans="1:8" ht="12">
      <c r="A94" s="114"/>
      <c r="B94" s="293"/>
      <c r="C94" s="115"/>
      <c r="D94" s="115"/>
      <c r="E94" s="114"/>
      <c r="F94" s="293"/>
      <c r="G94" s="116"/>
      <c r="H94" s="116"/>
    </row>
    <row r="95" spans="1:8" ht="12">
      <c r="A95" s="114"/>
      <c r="B95" s="293"/>
      <c r="C95" s="115"/>
      <c r="D95" s="115"/>
      <c r="E95" s="114"/>
      <c r="F95" s="293"/>
      <c r="G95" s="116"/>
      <c r="H95" s="116"/>
    </row>
    <row r="96" spans="1:8" ht="12">
      <c r="A96" s="114"/>
      <c r="B96" s="293"/>
      <c r="C96" s="115"/>
      <c r="D96" s="115"/>
      <c r="E96" s="114"/>
      <c r="F96" s="293"/>
      <c r="G96" s="116"/>
      <c r="H96" s="116"/>
    </row>
    <row r="97" spans="1:8" ht="12">
      <c r="A97" s="114"/>
      <c r="B97" s="293"/>
      <c r="C97" s="115"/>
      <c r="D97" s="115"/>
      <c r="E97" s="114"/>
      <c r="F97" s="293"/>
      <c r="G97" s="116"/>
      <c r="H97" s="116"/>
    </row>
    <row r="98" spans="1:8" ht="12">
      <c r="A98" s="114"/>
      <c r="B98" s="293"/>
      <c r="C98" s="115"/>
      <c r="D98" s="115"/>
      <c r="E98" s="114"/>
      <c r="F98" s="293"/>
      <c r="G98" s="116"/>
      <c r="H98" s="116"/>
    </row>
    <row r="99" spans="1:8" ht="12">
      <c r="A99" s="114"/>
      <c r="B99" s="293"/>
      <c r="C99" s="115"/>
      <c r="D99" s="115"/>
      <c r="E99" s="114"/>
      <c r="F99" s="293"/>
      <c r="G99" s="116"/>
      <c r="H99" s="116"/>
    </row>
    <row r="100" spans="1:8" ht="12">
      <c r="A100" s="114"/>
      <c r="B100" s="293"/>
      <c r="C100" s="115"/>
      <c r="D100" s="115"/>
      <c r="E100" s="114"/>
      <c r="F100" s="293"/>
      <c r="G100" s="116"/>
      <c r="H100" s="116"/>
    </row>
    <row r="101" spans="1:8" ht="12">
      <c r="A101" s="114"/>
      <c r="B101" s="293"/>
      <c r="C101" s="115"/>
      <c r="D101" s="115"/>
      <c r="E101" s="114"/>
      <c r="F101" s="293"/>
      <c r="G101" s="116"/>
      <c r="H101" s="116"/>
    </row>
    <row r="102" spans="1:6" ht="12">
      <c r="A102" s="114"/>
      <c r="B102" s="293"/>
      <c r="C102" s="117"/>
      <c r="D102" s="117"/>
      <c r="E102" s="114"/>
      <c r="F102" s="293"/>
    </row>
    <row r="103" spans="1:6" ht="12">
      <c r="A103" s="114"/>
      <c r="B103" s="293"/>
      <c r="C103" s="117"/>
      <c r="D103" s="117"/>
      <c r="E103" s="114"/>
      <c r="F103" s="293"/>
    </row>
    <row r="104" spans="1:6" ht="12">
      <c r="A104" s="114"/>
      <c r="B104" s="293"/>
      <c r="C104" s="117"/>
      <c r="D104" s="117"/>
      <c r="E104" s="114"/>
      <c r="F104" s="293"/>
    </row>
    <row r="105" spans="1:6" ht="12">
      <c r="A105" s="114"/>
      <c r="B105" s="293"/>
      <c r="C105" s="117"/>
      <c r="D105" s="117"/>
      <c r="E105" s="114"/>
      <c r="F105" s="293"/>
    </row>
    <row r="106" spans="1:6" ht="12">
      <c r="A106" s="114"/>
      <c r="B106" s="293"/>
      <c r="C106" s="117"/>
      <c r="D106" s="117"/>
      <c r="E106" s="114"/>
      <c r="F106" s="293"/>
    </row>
    <row r="107" spans="1:6" ht="12">
      <c r="A107" s="114"/>
      <c r="B107" s="293"/>
      <c r="C107" s="117"/>
      <c r="D107" s="117"/>
      <c r="E107" s="114"/>
      <c r="F107" s="293"/>
    </row>
    <row r="108" spans="1:6" ht="12">
      <c r="A108" s="114"/>
      <c r="B108" s="293"/>
      <c r="C108" s="117"/>
      <c r="D108" s="117"/>
      <c r="E108" s="114"/>
      <c r="F108" s="293"/>
    </row>
    <row r="109" spans="1:6" ht="12">
      <c r="A109" s="114"/>
      <c r="B109" s="293"/>
      <c r="C109" s="117"/>
      <c r="D109" s="117"/>
      <c r="E109" s="114"/>
      <c r="F109" s="293"/>
    </row>
    <row r="110" spans="1:6" ht="12">
      <c r="A110" s="114"/>
      <c r="B110" s="293"/>
      <c r="C110" s="117"/>
      <c r="D110" s="117"/>
      <c r="E110" s="114"/>
      <c r="F110" s="293"/>
    </row>
    <row r="111" spans="1:6" ht="12">
      <c r="A111" s="114"/>
      <c r="B111" s="293"/>
      <c r="C111" s="117"/>
      <c r="D111" s="117"/>
      <c r="E111" s="114"/>
      <c r="F111" s="293"/>
    </row>
    <row r="112" spans="1:6" ht="12">
      <c r="A112" s="114"/>
      <c r="B112" s="293"/>
      <c r="C112" s="117"/>
      <c r="D112" s="117"/>
      <c r="E112" s="114"/>
      <c r="F112" s="293"/>
    </row>
    <row r="113" spans="1:6" ht="12">
      <c r="A113" s="114"/>
      <c r="B113" s="293"/>
      <c r="C113" s="117"/>
      <c r="D113" s="117"/>
      <c r="E113" s="114"/>
      <c r="F113" s="293"/>
    </row>
    <row r="114" spans="1:6" ht="12">
      <c r="A114" s="114"/>
      <c r="B114" s="293"/>
      <c r="C114" s="117"/>
      <c r="D114" s="117"/>
      <c r="E114" s="114"/>
      <c r="F114" s="293"/>
    </row>
    <row r="115" spans="1:6" ht="12">
      <c r="A115" s="114"/>
      <c r="B115" s="293"/>
      <c r="C115" s="117"/>
      <c r="D115" s="117"/>
      <c r="E115" s="114"/>
      <c r="F115" s="293"/>
    </row>
    <row r="116" spans="1:6" ht="12">
      <c r="A116" s="114"/>
      <c r="B116" s="293"/>
      <c r="C116" s="117"/>
      <c r="D116" s="117"/>
      <c r="E116" s="114"/>
      <c r="F116" s="293"/>
    </row>
    <row r="117" spans="1:6" ht="12">
      <c r="A117" s="114"/>
      <c r="B117" s="293"/>
      <c r="C117" s="117"/>
      <c r="D117" s="117"/>
      <c r="E117" s="114"/>
      <c r="F117" s="293"/>
    </row>
    <row r="118" spans="1:6" ht="12">
      <c r="A118" s="114"/>
      <c r="B118" s="293"/>
      <c r="C118" s="117"/>
      <c r="D118" s="117"/>
      <c r="E118" s="114"/>
      <c r="F118" s="293"/>
    </row>
    <row r="119" spans="1:6" ht="12">
      <c r="A119" s="114"/>
      <c r="B119" s="293"/>
      <c r="C119" s="117"/>
      <c r="D119" s="117"/>
      <c r="E119" s="114"/>
      <c r="F119" s="293"/>
    </row>
    <row r="120" spans="1:6" ht="12">
      <c r="A120" s="114"/>
      <c r="B120" s="293"/>
      <c r="C120" s="117"/>
      <c r="D120" s="117"/>
      <c r="E120" s="114"/>
      <c r="F120" s="293"/>
    </row>
    <row r="121" spans="1:6" ht="12">
      <c r="A121" s="114"/>
      <c r="B121" s="293"/>
      <c r="C121" s="117"/>
      <c r="D121" s="117"/>
      <c r="E121" s="114"/>
      <c r="F121" s="293"/>
    </row>
    <row r="122" spans="1:6" ht="12">
      <c r="A122" s="114"/>
      <c r="B122" s="293"/>
      <c r="C122" s="117"/>
      <c r="D122" s="117"/>
      <c r="E122" s="114"/>
      <c r="F122" s="293"/>
    </row>
    <row r="123" spans="1:6" ht="12">
      <c r="A123" s="114"/>
      <c r="B123" s="293"/>
      <c r="C123" s="117"/>
      <c r="D123" s="117"/>
      <c r="E123" s="114"/>
      <c r="F123" s="293"/>
    </row>
    <row r="124" spans="1:6" ht="12">
      <c r="A124" s="114"/>
      <c r="B124" s="293"/>
      <c r="C124" s="117"/>
      <c r="D124" s="117"/>
      <c r="E124" s="114"/>
      <c r="F124" s="293"/>
    </row>
    <row r="125" spans="1:6" ht="12">
      <c r="A125" s="114"/>
      <c r="B125" s="293"/>
      <c r="C125" s="117"/>
      <c r="D125" s="117"/>
      <c r="E125" s="114"/>
      <c r="F125" s="293"/>
    </row>
    <row r="126" spans="1:6" ht="12">
      <c r="A126" s="114"/>
      <c r="B126" s="293"/>
      <c r="C126" s="117"/>
      <c r="D126" s="117"/>
      <c r="E126" s="114"/>
      <c r="F126" s="293"/>
    </row>
    <row r="127" spans="1:6" ht="12">
      <c r="A127" s="114"/>
      <c r="B127" s="293"/>
      <c r="C127" s="117"/>
      <c r="D127" s="117"/>
      <c r="E127" s="114"/>
      <c r="F127" s="293"/>
    </row>
    <row r="128" spans="1:6" ht="12">
      <c r="A128" s="114"/>
      <c r="B128" s="293"/>
      <c r="C128" s="117"/>
      <c r="D128" s="117"/>
      <c r="E128" s="114"/>
      <c r="F128" s="293"/>
    </row>
    <row r="129" spans="1:6" ht="12">
      <c r="A129" s="114"/>
      <c r="B129" s="293"/>
      <c r="C129" s="117"/>
      <c r="D129" s="117"/>
      <c r="E129" s="114"/>
      <c r="F129" s="293"/>
    </row>
    <row r="130" spans="1:6" ht="12">
      <c r="A130" s="114"/>
      <c r="B130" s="293"/>
      <c r="C130" s="117"/>
      <c r="D130" s="117"/>
      <c r="E130" s="114"/>
      <c r="F130" s="293"/>
    </row>
    <row r="131" spans="1:6" ht="12">
      <c r="A131" s="114"/>
      <c r="B131" s="293"/>
      <c r="C131" s="117"/>
      <c r="D131" s="117"/>
      <c r="E131" s="114"/>
      <c r="F131" s="293"/>
    </row>
    <row r="132" spans="1:6" ht="12">
      <c r="A132" s="114"/>
      <c r="B132" s="293"/>
      <c r="C132" s="117"/>
      <c r="D132" s="117"/>
      <c r="E132" s="114"/>
      <c r="F132" s="293"/>
    </row>
    <row r="133" spans="1:6" ht="12">
      <c r="A133" s="114"/>
      <c r="B133" s="293"/>
      <c r="C133" s="117"/>
      <c r="D133" s="117"/>
      <c r="E133" s="114"/>
      <c r="F133" s="293"/>
    </row>
    <row r="134" spans="1:6" ht="12">
      <c r="A134" s="114"/>
      <c r="B134" s="293"/>
      <c r="C134" s="117"/>
      <c r="D134" s="117"/>
      <c r="E134" s="114"/>
      <c r="F134" s="293"/>
    </row>
    <row r="135" spans="1:6" ht="12">
      <c r="A135" s="114"/>
      <c r="B135" s="293"/>
      <c r="C135" s="117"/>
      <c r="D135" s="117"/>
      <c r="E135" s="114"/>
      <c r="F135" s="293"/>
    </row>
    <row r="136" spans="1:6" ht="12">
      <c r="A136" s="114"/>
      <c r="B136" s="293"/>
      <c r="C136" s="117"/>
      <c r="D136" s="117"/>
      <c r="E136" s="114"/>
      <c r="F136" s="293"/>
    </row>
    <row r="137" spans="1:6" ht="12">
      <c r="A137" s="114"/>
      <c r="B137" s="293"/>
      <c r="C137" s="117"/>
      <c r="D137" s="117"/>
      <c r="E137" s="114"/>
      <c r="F137" s="293"/>
    </row>
    <row r="138" spans="1:6" ht="12">
      <c r="A138" s="114"/>
      <c r="B138" s="293"/>
      <c r="C138" s="117"/>
      <c r="D138" s="117"/>
      <c r="E138" s="114"/>
      <c r="F138" s="293"/>
    </row>
    <row r="139" spans="1:6" ht="12">
      <c r="A139" s="114"/>
      <c r="B139" s="293"/>
      <c r="C139" s="117"/>
      <c r="D139" s="117"/>
      <c r="E139" s="114"/>
      <c r="F139" s="293"/>
    </row>
    <row r="140" spans="1:6" ht="12">
      <c r="A140" s="114"/>
      <c r="B140" s="293"/>
      <c r="C140" s="117"/>
      <c r="D140" s="117"/>
      <c r="E140" s="114"/>
      <c r="F140" s="293"/>
    </row>
    <row r="141" spans="1:6" ht="12">
      <c r="A141" s="114"/>
      <c r="B141" s="293"/>
      <c r="C141" s="117"/>
      <c r="D141" s="117"/>
      <c r="E141" s="114"/>
      <c r="F141" s="293"/>
    </row>
    <row r="142" spans="1:6" ht="12">
      <c r="A142" s="114"/>
      <c r="B142" s="293"/>
      <c r="C142" s="117"/>
      <c r="D142" s="117"/>
      <c r="E142" s="114"/>
      <c r="F142" s="293"/>
    </row>
    <row r="143" spans="1:6" ht="12">
      <c r="A143" s="114"/>
      <c r="B143" s="293"/>
      <c r="C143" s="117"/>
      <c r="D143" s="117"/>
      <c r="E143" s="114"/>
      <c r="F143" s="293"/>
    </row>
    <row r="144" spans="1:6" ht="12">
      <c r="A144" s="114"/>
      <c r="B144" s="293"/>
      <c r="C144" s="117"/>
      <c r="D144" s="117"/>
      <c r="E144" s="114"/>
      <c r="F144" s="293"/>
    </row>
    <row r="145" spans="1:6" ht="12">
      <c r="A145" s="114"/>
      <c r="B145" s="293"/>
      <c r="C145" s="117"/>
      <c r="D145" s="117"/>
      <c r="E145" s="114"/>
      <c r="F145" s="293"/>
    </row>
    <row r="146" spans="1:6" ht="12">
      <c r="A146" s="114"/>
      <c r="B146" s="293"/>
      <c r="C146" s="117"/>
      <c r="D146" s="117"/>
      <c r="E146" s="114"/>
      <c r="F146" s="293"/>
    </row>
    <row r="147" spans="1:6" ht="12">
      <c r="A147" s="114"/>
      <c r="B147" s="293"/>
      <c r="C147" s="117"/>
      <c r="D147" s="117"/>
      <c r="E147" s="114"/>
      <c r="F147" s="293"/>
    </row>
    <row r="148" spans="1:6" ht="12">
      <c r="A148" s="114"/>
      <c r="B148" s="293"/>
      <c r="C148" s="117"/>
      <c r="D148" s="117"/>
      <c r="E148" s="114"/>
      <c r="F148" s="293"/>
    </row>
    <row r="149" spans="1:6" ht="12">
      <c r="A149" s="114"/>
      <c r="B149" s="293"/>
      <c r="C149" s="117"/>
      <c r="D149" s="117"/>
      <c r="E149" s="114"/>
      <c r="F149" s="293"/>
    </row>
    <row r="150" spans="1:6" ht="12">
      <c r="A150" s="114"/>
      <c r="B150" s="293"/>
      <c r="C150" s="117"/>
      <c r="D150" s="117"/>
      <c r="E150" s="114"/>
      <c r="F150" s="293"/>
    </row>
    <row r="151" spans="1:6" ht="12">
      <c r="A151" s="114"/>
      <c r="B151" s="293"/>
      <c r="C151" s="117"/>
      <c r="D151" s="117"/>
      <c r="E151" s="114"/>
      <c r="F151" s="293"/>
    </row>
    <row r="152" spans="1:6" ht="12">
      <c r="A152" s="114"/>
      <c r="B152" s="293"/>
      <c r="C152" s="117"/>
      <c r="D152" s="117"/>
      <c r="E152" s="114"/>
      <c r="F152" s="293"/>
    </row>
    <row r="153" spans="1:6" ht="12">
      <c r="A153" s="114"/>
      <c r="B153" s="293"/>
      <c r="C153" s="117"/>
      <c r="D153" s="117"/>
      <c r="E153" s="114"/>
      <c r="F153" s="293"/>
    </row>
    <row r="154" spans="1:6" ht="12">
      <c r="A154" s="114"/>
      <c r="B154" s="293"/>
      <c r="C154" s="117"/>
      <c r="D154" s="117"/>
      <c r="E154" s="114"/>
      <c r="F154" s="293"/>
    </row>
    <row r="155" spans="1:6" ht="12">
      <c r="A155" s="114"/>
      <c r="B155" s="293"/>
      <c r="C155" s="117"/>
      <c r="D155" s="117"/>
      <c r="E155" s="114"/>
      <c r="F155" s="293"/>
    </row>
    <row r="156" spans="1:6" ht="12">
      <c r="A156" s="114"/>
      <c r="B156" s="293"/>
      <c r="C156" s="117"/>
      <c r="D156" s="117"/>
      <c r="E156" s="114"/>
      <c r="F156" s="293"/>
    </row>
    <row r="157" spans="1:6" ht="12">
      <c r="A157" s="114"/>
      <c r="B157" s="293"/>
      <c r="C157" s="117"/>
      <c r="D157" s="117"/>
      <c r="E157" s="114"/>
      <c r="F157" s="293"/>
    </row>
    <row r="158" spans="1:6" ht="12">
      <c r="A158" s="114"/>
      <c r="B158" s="293"/>
      <c r="C158" s="117"/>
      <c r="D158" s="117"/>
      <c r="E158" s="114"/>
      <c r="F158" s="293"/>
    </row>
    <row r="159" spans="1:6" ht="12">
      <c r="A159" s="114"/>
      <c r="B159" s="293"/>
      <c r="C159" s="117"/>
      <c r="D159" s="117"/>
      <c r="E159" s="114"/>
      <c r="F159" s="293"/>
    </row>
    <row r="160" spans="1:6" ht="12">
      <c r="A160" s="114"/>
      <c r="B160" s="293"/>
      <c r="C160" s="117"/>
      <c r="D160" s="117"/>
      <c r="E160" s="114"/>
      <c r="F160" s="293"/>
    </row>
    <row r="161" spans="1:6" ht="12">
      <c r="A161" s="114"/>
      <c r="B161" s="293"/>
      <c r="C161" s="117"/>
      <c r="D161" s="117"/>
      <c r="E161" s="114"/>
      <c r="F161" s="293"/>
    </row>
    <row r="162" spans="1:6" ht="12">
      <c r="A162" s="114"/>
      <c r="B162" s="293"/>
      <c r="C162" s="117"/>
      <c r="D162" s="117"/>
      <c r="E162" s="114"/>
      <c r="F162" s="293"/>
    </row>
    <row r="163" spans="1:6" ht="12">
      <c r="A163" s="114"/>
      <c r="B163" s="293"/>
      <c r="C163" s="117"/>
      <c r="D163" s="117"/>
      <c r="E163" s="114"/>
      <c r="F163" s="293"/>
    </row>
    <row r="164" spans="1:6" ht="12">
      <c r="A164" s="114"/>
      <c r="B164" s="293"/>
      <c r="C164" s="117"/>
      <c r="D164" s="117"/>
      <c r="E164" s="114"/>
      <c r="F164" s="293"/>
    </row>
    <row r="165" spans="1:6" ht="12">
      <c r="A165" s="114"/>
      <c r="B165" s="293"/>
      <c r="C165" s="117"/>
      <c r="D165" s="117"/>
      <c r="E165" s="114"/>
      <c r="F165" s="293"/>
    </row>
    <row r="166" spans="1:6" ht="12">
      <c r="A166" s="114"/>
      <c r="B166" s="293"/>
      <c r="C166" s="117"/>
      <c r="D166" s="117"/>
      <c r="E166" s="114"/>
      <c r="F166" s="293"/>
    </row>
    <row r="167" spans="1:6" ht="12">
      <c r="A167" s="114"/>
      <c r="B167" s="293"/>
      <c r="C167" s="117"/>
      <c r="D167" s="117"/>
      <c r="E167" s="114"/>
      <c r="F167" s="293"/>
    </row>
    <row r="168" spans="1:6" ht="12">
      <c r="A168" s="114"/>
      <c r="B168" s="293"/>
      <c r="C168" s="117"/>
      <c r="D168" s="117"/>
      <c r="E168" s="114"/>
      <c r="F168" s="293"/>
    </row>
    <row r="169" spans="1:6" ht="12">
      <c r="A169" s="114"/>
      <c r="B169" s="293"/>
      <c r="C169" s="117"/>
      <c r="D169" s="117"/>
      <c r="E169" s="114"/>
      <c r="F169" s="293"/>
    </row>
    <row r="170" spans="1:6" ht="12">
      <c r="A170" s="114"/>
      <c r="B170" s="293"/>
      <c r="C170" s="117"/>
      <c r="D170" s="117"/>
      <c r="E170" s="114"/>
      <c r="F170" s="293"/>
    </row>
    <row r="171" spans="1:6" ht="12">
      <c r="A171" s="114"/>
      <c r="B171" s="293"/>
      <c r="C171" s="117"/>
      <c r="D171" s="117"/>
      <c r="E171" s="114"/>
      <c r="F171" s="293"/>
    </row>
    <row r="172" spans="1:6" ht="12">
      <c r="A172" s="114"/>
      <c r="B172" s="293"/>
      <c r="C172" s="117"/>
      <c r="D172" s="117"/>
      <c r="E172" s="114"/>
      <c r="F172" s="293"/>
    </row>
    <row r="173" spans="1:6" ht="12">
      <c r="A173" s="114"/>
      <c r="B173" s="293"/>
      <c r="C173" s="117"/>
      <c r="D173" s="117"/>
      <c r="E173" s="114"/>
      <c r="F173" s="293"/>
    </row>
    <row r="174" spans="1:6" ht="12">
      <c r="A174" s="114"/>
      <c r="B174" s="293"/>
      <c r="C174" s="117"/>
      <c r="D174" s="117"/>
      <c r="E174" s="114"/>
      <c r="F174" s="293"/>
    </row>
    <row r="175" spans="1:6" ht="12">
      <c r="A175" s="114"/>
      <c r="B175" s="293"/>
      <c r="C175" s="117"/>
      <c r="D175" s="117"/>
      <c r="E175" s="114"/>
      <c r="F175" s="293"/>
    </row>
    <row r="176" spans="1:6" ht="12">
      <c r="A176" s="114"/>
      <c r="B176" s="293"/>
      <c r="C176" s="117"/>
      <c r="D176" s="117"/>
      <c r="E176" s="114"/>
      <c r="F176" s="293"/>
    </row>
    <row r="177" spans="1:6" ht="12">
      <c r="A177" s="114"/>
      <c r="B177" s="293"/>
      <c r="C177" s="117"/>
      <c r="D177" s="117"/>
      <c r="E177" s="114"/>
      <c r="F177" s="293"/>
    </row>
    <row r="178" spans="1:6" ht="12">
      <c r="A178" s="114"/>
      <c r="B178" s="293"/>
      <c r="C178" s="117"/>
      <c r="D178" s="117"/>
      <c r="E178" s="114"/>
      <c r="F178" s="293"/>
    </row>
    <row r="179" spans="1:6" ht="12">
      <c r="A179" s="114"/>
      <c r="B179" s="293"/>
      <c r="C179" s="117"/>
      <c r="D179" s="117"/>
      <c r="E179" s="114"/>
      <c r="F179" s="293"/>
    </row>
    <row r="180" spans="1:6" ht="12">
      <c r="A180" s="114"/>
      <c r="B180" s="293"/>
      <c r="C180" s="117"/>
      <c r="D180" s="117"/>
      <c r="E180" s="114"/>
      <c r="F180" s="293"/>
    </row>
    <row r="181" spans="1:6" ht="12">
      <c r="A181" s="114"/>
      <c r="B181" s="293"/>
      <c r="C181" s="117"/>
      <c r="D181" s="117"/>
      <c r="E181" s="114"/>
      <c r="F181" s="293"/>
    </row>
    <row r="182" spans="1:6" ht="12">
      <c r="A182" s="114"/>
      <c r="B182" s="293"/>
      <c r="C182" s="117"/>
      <c r="D182" s="117"/>
      <c r="E182" s="114"/>
      <c r="F182" s="293"/>
    </row>
    <row r="183" spans="1:6" ht="12">
      <c r="A183" s="114"/>
      <c r="B183" s="293"/>
      <c r="C183" s="117"/>
      <c r="D183" s="117"/>
      <c r="E183" s="114"/>
      <c r="F183" s="293"/>
    </row>
    <row r="184" spans="1:6" ht="12">
      <c r="A184" s="114"/>
      <c r="B184" s="293"/>
      <c r="C184" s="117"/>
      <c r="D184" s="117"/>
      <c r="E184" s="114"/>
      <c r="F184" s="293"/>
    </row>
    <row r="185" spans="1:6" ht="12">
      <c r="A185" s="114"/>
      <c r="B185" s="293"/>
      <c r="C185" s="117"/>
      <c r="D185" s="117"/>
      <c r="E185" s="114"/>
      <c r="F185" s="293"/>
    </row>
    <row r="186" spans="1:6" ht="12">
      <c r="A186" s="114"/>
      <c r="B186" s="293"/>
      <c r="C186" s="117"/>
      <c r="D186" s="117"/>
      <c r="E186" s="114"/>
      <c r="F186" s="293"/>
    </row>
    <row r="187" spans="1:6" ht="12">
      <c r="A187" s="114"/>
      <c r="B187" s="293"/>
      <c r="C187" s="117"/>
      <c r="D187" s="117"/>
      <c r="E187" s="114"/>
      <c r="F187" s="293"/>
    </row>
    <row r="188" spans="1:6" ht="12">
      <c r="A188" s="114"/>
      <c r="B188" s="293"/>
      <c r="C188" s="117"/>
      <c r="D188" s="117"/>
      <c r="E188" s="114"/>
      <c r="F188" s="293"/>
    </row>
    <row r="189" spans="1:6" ht="12">
      <c r="A189" s="114"/>
      <c r="B189" s="293"/>
      <c r="C189" s="117"/>
      <c r="D189" s="117"/>
      <c r="E189" s="114"/>
      <c r="F189" s="293"/>
    </row>
    <row r="190" spans="1:6" ht="12">
      <c r="A190" s="114"/>
      <c r="B190" s="293"/>
      <c r="C190" s="117"/>
      <c r="D190" s="117"/>
      <c r="E190" s="114"/>
      <c r="F190" s="293"/>
    </row>
    <row r="191" spans="1:6" ht="12">
      <c r="A191" s="114"/>
      <c r="B191" s="293"/>
      <c r="C191" s="117"/>
      <c r="D191" s="117"/>
      <c r="E191" s="114"/>
      <c r="F191" s="293"/>
    </row>
    <row r="192" spans="1:6" ht="12">
      <c r="A192" s="114"/>
      <c r="B192" s="293"/>
      <c r="C192" s="117"/>
      <c r="D192" s="117"/>
      <c r="E192" s="114"/>
      <c r="F192" s="293"/>
    </row>
    <row r="193" spans="1:6" ht="12">
      <c r="A193" s="114"/>
      <c r="B193" s="293"/>
      <c r="C193" s="117"/>
      <c r="D193" s="117"/>
      <c r="E193" s="114"/>
      <c r="F193" s="293"/>
    </row>
    <row r="194" spans="1:6" ht="12">
      <c r="A194" s="114"/>
      <c r="B194" s="293"/>
      <c r="C194" s="117"/>
      <c r="D194" s="117"/>
      <c r="E194" s="114"/>
      <c r="F194" s="293"/>
    </row>
    <row r="195" spans="1:6" ht="12">
      <c r="A195" s="114"/>
      <c r="B195" s="293"/>
      <c r="C195" s="117"/>
      <c r="D195" s="117"/>
      <c r="E195" s="114"/>
      <c r="F195" s="293"/>
    </row>
    <row r="196" spans="1:6" ht="12">
      <c r="A196" s="114"/>
      <c r="B196" s="293"/>
      <c r="C196" s="117"/>
      <c r="D196" s="117"/>
      <c r="E196" s="114"/>
      <c r="F196" s="293"/>
    </row>
    <row r="197" spans="1:6" ht="12">
      <c r="A197" s="114"/>
      <c r="B197" s="293"/>
      <c r="C197" s="117"/>
      <c r="D197" s="117"/>
      <c r="E197" s="114"/>
      <c r="F197" s="293"/>
    </row>
    <row r="198" spans="1:6" ht="12">
      <c r="A198" s="114"/>
      <c r="B198" s="293"/>
      <c r="C198" s="117"/>
      <c r="D198" s="117"/>
      <c r="E198" s="114"/>
      <c r="F198" s="293"/>
    </row>
    <row r="199" spans="1:6" ht="12">
      <c r="A199" s="114"/>
      <c r="B199" s="293"/>
      <c r="C199" s="117"/>
      <c r="D199" s="117"/>
      <c r="E199" s="114"/>
      <c r="F199" s="293"/>
    </row>
    <row r="200" spans="1:6" ht="12">
      <c r="A200" s="114"/>
      <c r="B200" s="293"/>
      <c r="C200" s="117"/>
      <c r="D200" s="117"/>
      <c r="E200" s="114"/>
      <c r="F200" s="293"/>
    </row>
    <row r="201" spans="1:6" ht="12">
      <c r="A201" s="114"/>
      <c r="B201" s="293"/>
      <c r="C201" s="117"/>
      <c r="D201" s="117"/>
      <c r="E201" s="114"/>
      <c r="F201" s="293"/>
    </row>
    <row r="202" spans="1:6" ht="12">
      <c r="A202" s="114"/>
      <c r="B202" s="293"/>
      <c r="C202" s="117"/>
      <c r="D202" s="117"/>
      <c r="E202" s="114"/>
      <c r="F202" s="293"/>
    </row>
    <row r="203" spans="1:6" ht="12">
      <c r="A203" s="114"/>
      <c r="B203" s="293"/>
      <c r="C203" s="117"/>
      <c r="D203" s="117"/>
      <c r="E203" s="114"/>
      <c r="F203" s="293"/>
    </row>
    <row r="204" spans="1:6" ht="12">
      <c r="A204" s="114"/>
      <c r="B204" s="293"/>
      <c r="C204" s="117"/>
      <c r="D204" s="117"/>
      <c r="E204" s="114"/>
      <c r="F204" s="293"/>
    </row>
    <row r="205" spans="1:6" ht="12">
      <c r="A205" s="114"/>
      <c r="B205" s="293"/>
      <c r="C205" s="117"/>
      <c r="D205" s="117"/>
      <c r="E205" s="114"/>
      <c r="F205" s="293"/>
    </row>
    <row r="206" spans="1:6" ht="12">
      <c r="A206" s="114"/>
      <c r="B206" s="293"/>
      <c r="C206" s="117"/>
      <c r="D206" s="117"/>
      <c r="E206" s="114"/>
      <c r="F206" s="293"/>
    </row>
    <row r="207" spans="1:6" ht="12">
      <c r="A207" s="114"/>
      <c r="B207" s="293"/>
      <c r="C207" s="117"/>
      <c r="D207" s="117"/>
      <c r="E207" s="114"/>
      <c r="F207" s="293"/>
    </row>
    <row r="208" spans="1:6" ht="12">
      <c r="A208" s="114"/>
      <c r="B208" s="293"/>
      <c r="C208" s="117"/>
      <c r="D208" s="117"/>
      <c r="E208" s="114"/>
      <c r="F208" s="293"/>
    </row>
    <row r="209" spans="1:6" ht="12">
      <c r="A209" s="114"/>
      <c r="B209" s="293"/>
      <c r="C209" s="117"/>
      <c r="D209" s="117"/>
      <c r="E209" s="114"/>
      <c r="F209" s="293"/>
    </row>
    <row r="210" spans="1:6" ht="12">
      <c r="A210" s="114"/>
      <c r="B210" s="293"/>
      <c r="C210" s="117"/>
      <c r="D210" s="117"/>
      <c r="E210" s="114"/>
      <c r="F210" s="293"/>
    </row>
    <row r="211" spans="1:6" ht="12">
      <c r="A211" s="114"/>
      <c r="B211" s="293"/>
      <c r="C211" s="117"/>
      <c r="D211" s="117"/>
      <c r="E211" s="114"/>
      <c r="F211" s="293"/>
    </row>
    <row r="212" spans="1:6" ht="12">
      <c r="A212" s="114"/>
      <c r="B212" s="293"/>
      <c r="C212" s="117"/>
      <c r="D212" s="117"/>
      <c r="E212" s="114"/>
      <c r="F212" s="293"/>
    </row>
    <row r="213" spans="1:6" ht="12">
      <c r="A213" s="114"/>
      <c r="B213" s="293"/>
      <c r="C213" s="117"/>
      <c r="D213" s="117"/>
      <c r="E213" s="114"/>
      <c r="F213" s="293"/>
    </row>
    <row r="214" spans="1:6" ht="12">
      <c r="A214" s="114"/>
      <c r="B214" s="293"/>
      <c r="C214" s="117"/>
      <c r="D214" s="117"/>
      <c r="E214" s="114"/>
      <c r="F214" s="293"/>
    </row>
    <row r="215" spans="1:6" ht="12">
      <c r="A215" s="114"/>
      <c r="B215" s="293"/>
      <c r="C215" s="117"/>
      <c r="D215" s="117"/>
      <c r="E215" s="114"/>
      <c r="F215" s="293"/>
    </row>
    <row r="216" spans="1:6" ht="12">
      <c r="A216" s="114"/>
      <c r="B216" s="293"/>
      <c r="C216" s="117"/>
      <c r="D216" s="117"/>
      <c r="E216" s="114"/>
      <c r="F216" s="293"/>
    </row>
    <row r="217" spans="1:6" ht="12">
      <c r="A217" s="114"/>
      <c r="B217" s="293"/>
      <c r="C217" s="117"/>
      <c r="D217" s="117"/>
      <c r="E217" s="114"/>
      <c r="F217" s="293"/>
    </row>
    <row r="218" spans="1:6" ht="12">
      <c r="A218" s="114"/>
      <c r="B218" s="293"/>
      <c r="C218" s="117"/>
      <c r="D218" s="117"/>
      <c r="E218" s="114"/>
      <c r="F218" s="293"/>
    </row>
    <row r="219" spans="1:6" ht="12">
      <c r="A219" s="114"/>
      <c r="B219" s="293"/>
      <c r="C219" s="117"/>
      <c r="D219" s="117"/>
      <c r="E219" s="114"/>
      <c r="F219" s="293"/>
    </row>
    <row r="220" spans="1:6" ht="12">
      <c r="A220" s="114"/>
      <c r="B220" s="293"/>
      <c r="C220" s="117"/>
      <c r="D220" s="117"/>
      <c r="E220" s="114"/>
      <c r="F220" s="293"/>
    </row>
    <row r="221" spans="1:6" ht="12">
      <c r="A221" s="114"/>
      <c r="B221" s="293"/>
      <c r="C221" s="117"/>
      <c r="D221" s="117"/>
      <c r="E221" s="114"/>
      <c r="F221" s="293"/>
    </row>
    <row r="222" spans="1:6" ht="12">
      <c r="A222" s="114"/>
      <c r="B222" s="293"/>
      <c r="C222" s="117"/>
      <c r="D222" s="117"/>
      <c r="E222" s="114"/>
      <c r="F222" s="293"/>
    </row>
    <row r="223" spans="1:6" ht="12">
      <c r="A223" s="114"/>
      <c r="B223" s="293"/>
      <c r="C223" s="117"/>
      <c r="D223" s="117"/>
      <c r="E223" s="114"/>
      <c r="F223" s="293"/>
    </row>
    <row r="224" spans="1:6" ht="12">
      <c r="A224" s="114"/>
      <c r="B224" s="293"/>
      <c r="C224" s="117"/>
      <c r="D224" s="117"/>
      <c r="E224" s="114"/>
      <c r="F224" s="293"/>
    </row>
    <row r="225" spans="1:6" ht="12">
      <c r="A225" s="114"/>
      <c r="B225" s="293"/>
      <c r="C225" s="117"/>
      <c r="D225" s="117"/>
      <c r="E225" s="114"/>
      <c r="F225" s="293"/>
    </row>
    <row r="226" spans="1:6" ht="12">
      <c r="A226" s="114"/>
      <c r="B226" s="293"/>
      <c r="C226" s="117"/>
      <c r="D226" s="117"/>
      <c r="E226" s="114"/>
      <c r="F226" s="293"/>
    </row>
    <row r="227" spans="1:6" ht="12">
      <c r="A227" s="114"/>
      <c r="B227" s="293"/>
      <c r="C227" s="117"/>
      <c r="D227" s="117"/>
      <c r="E227" s="114"/>
      <c r="F227" s="293"/>
    </row>
    <row r="228" spans="1:6" ht="12">
      <c r="A228" s="114"/>
      <c r="B228" s="293"/>
      <c r="C228" s="117"/>
      <c r="D228" s="117"/>
      <c r="E228" s="114"/>
      <c r="F228" s="293"/>
    </row>
    <row r="229" spans="1:6" ht="12">
      <c r="A229" s="114"/>
      <c r="B229" s="293"/>
      <c r="C229" s="117"/>
      <c r="D229" s="117"/>
      <c r="E229" s="114"/>
      <c r="F229" s="293"/>
    </row>
    <row r="230" spans="1:6" ht="12">
      <c r="A230" s="114"/>
      <c r="B230" s="293"/>
      <c r="C230" s="117"/>
      <c r="D230" s="117"/>
      <c r="E230" s="114"/>
      <c r="F230" s="293"/>
    </row>
    <row r="231" spans="1:6" ht="12">
      <c r="A231" s="114"/>
      <c r="B231" s="293"/>
      <c r="C231" s="117"/>
      <c r="D231" s="117"/>
      <c r="E231" s="114"/>
      <c r="F231" s="293"/>
    </row>
    <row r="232" spans="1:6" ht="12">
      <c r="A232" s="114"/>
      <c r="B232" s="293"/>
      <c r="C232" s="117"/>
      <c r="D232" s="117"/>
      <c r="E232" s="114"/>
      <c r="F232" s="293"/>
    </row>
    <row r="233" spans="1:6" ht="12">
      <c r="A233" s="114"/>
      <c r="B233" s="293"/>
      <c r="C233" s="117"/>
      <c r="D233" s="117"/>
      <c r="E233" s="114"/>
      <c r="F233" s="293"/>
    </row>
    <row r="234" spans="1:6" ht="12">
      <c r="A234" s="114"/>
      <c r="B234" s="293"/>
      <c r="C234" s="117"/>
      <c r="D234" s="117"/>
      <c r="E234" s="114"/>
      <c r="F234" s="293"/>
    </row>
    <row r="235" spans="1:6" ht="12">
      <c r="A235" s="114"/>
      <c r="B235" s="293"/>
      <c r="C235" s="117"/>
      <c r="D235" s="117"/>
      <c r="E235" s="114"/>
      <c r="F235" s="293"/>
    </row>
    <row r="236" spans="1:6" ht="12">
      <c r="A236" s="114"/>
      <c r="B236" s="293"/>
      <c r="C236" s="117"/>
      <c r="D236" s="117"/>
      <c r="E236" s="114"/>
      <c r="F236" s="293"/>
    </row>
    <row r="237" spans="1:6" ht="12">
      <c r="A237" s="114"/>
      <c r="B237" s="293"/>
      <c r="C237" s="117"/>
      <c r="D237" s="117"/>
      <c r="E237" s="114"/>
      <c r="F237" s="293"/>
    </row>
    <row r="238" spans="1:6" ht="12">
      <c r="A238" s="114"/>
      <c r="B238" s="293"/>
      <c r="C238" s="117"/>
      <c r="D238" s="117"/>
      <c r="E238" s="114"/>
      <c r="F238" s="293"/>
    </row>
    <row r="239" spans="1:6" ht="12">
      <c r="A239" s="114"/>
      <c r="B239" s="293"/>
      <c r="C239" s="117"/>
      <c r="D239" s="117"/>
      <c r="E239" s="114"/>
      <c r="F239" s="293"/>
    </row>
    <row r="240" spans="1:6" ht="12">
      <c r="A240" s="114"/>
      <c r="B240" s="293"/>
      <c r="C240" s="117"/>
      <c r="D240" s="117"/>
      <c r="E240" s="114"/>
      <c r="F240" s="293"/>
    </row>
    <row r="241" spans="1:6" ht="12">
      <c r="A241" s="114"/>
      <c r="B241" s="293"/>
      <c r="C241" s="117"/>
      <c r="D241" s="117"/>
      <c r="E241" s="114"/>
      <c r="F241" s="293"/>
    </row>
    <row r="242" spans="1:6" ht="12">
      <c r="A242" s="114"/>
      <c r="B242" s="293"/>
      <c r="C242" s="117"/>
      <c r="D242" s="117"/>
      <c r="E242" s="114"/>
      <c r="F242" s="293"/>
    </row>
    <row r="243" spans="1:6" ht="12">
      <c r="A243" s="114"/>
      <c r="B243" s="293"/>
      <c r="C243" s="117"/>
      <c r="D243" s="117"/>
      <c r="E243" s="114"/>
      <c r="F243" s="293"/>
    </row>
    <row r="244" spans="1:6" ht="12">
      <c r="A244" s="114"/>
      <c r="B244" s="293"/>
      <c r="C244" s="117"/>
      <c r="D244" s="117"/>
      <c r="E244" s="114"/>
      <c r="F244" s="293"/>
    </row>
    <row r="245" spans="1:6" ht="12">
      <c r="A245" s="114"/>
      <c r="B245" s="293"/>
      <c r="C245" s="117"/>
      <c r="D245" s="117"/>
      <c r="E245" s="114"/>
      <c r="F245" s="293"/>
    </row>
    <row r="246" spans="1:6" ht="12">
      <c r="A246" s="114"/>
      <c r="B246" s="293"/>
      <c r="C246" s="117"/>
      <c r="D246" s="117"/>
      <c r="E246" s="114"/>
      <c r="F246" s="293"/>
    </row>
    <row r="247" spans="1:6" ht="12">
      <c r="A247" s="114"/>
      <c r="B247" s="293"/>
      <c r="C247" s="117"/>
      <c r="D247" s="117"/>
      <c r="E247" s="114"/>
      <c r="F247" s="293"/>
    </row>
    <row r="248" spans="1:6" ht="12">
      <c r="A248" s="114"/>
      <c r="B248" s="293"/>
      <c r="C248" s="117"/>
      <c r="D248" s="117"/>
      <c r="E248" s="114"/>
      <c r="F248" s="293"/>
    </row>
    <row r="249" spans="1:6" ht="12">
      <c r="A249" s="114"/>
      <c r="B249" s="293"/>
      <c r="C249" s="117"/>
      <c r="D249" s="117"/>
      <c r="E249" s="114"/>
      <c r="F249" s="293"/>
    </row>
    <row r="250" spans="1:6" ht="12">
      <c r="A250" s="114"/>
      <c r="B250" s="293"/>
      <c r="C250" s="117"/>
      <c r="D250" s="117"/>
      <c r="E250" s="114"/>
      <c r="F250" s="293"/>
    </row>
    <row r="251" spans="1:6" ht="12">
      <c r="A251" s="114"/>
      <c r="B251" s="293"/>
      <c r="C251" s="117"/>
      <c r="D251" s="117"/>
      <c r="E251" s="114"/>
      <c r="F251" s="293"/>
    </row>
    <row r="252" spans="1:6" ht="12">
      <c r="A252" s="114"/>
      <c r="B252" s="293"/>
      <c r="C252" s="117"/>
      <c r="D252" s="117"/>
      <c r="E252" s="114"/>
      <c r="F252" s="293"/>
    </row>
    <row r="253" spans="1:6" ht="12">
      <c r="A253" s="114"/>
      <c r="B253" s="293"/>
      <c r="C253" s="117"/>
      <c r="D253" s="117"/>
      <c r="E253" s="114"/>
      <c r="F253" s="293"/>
    </row>
    <row r="254" spans="1:6" ht="12">
      <c r="A254" s="114"/>
      <c r="B254" s="293"/>
      <c r="C254" s="117"/>
      <c r="D254" s="117"/>
      <c r="E254" s="114"/>
      <c r="F254" s="293"/>
    </row>
    <row r="255" spans="1:6" ht="12">
      <c r="A255" s="114"/>
      <c r="B255" s="293"/>
      <c r="C255" s="117"/>
      <c r="D255" s="117"/>
      <c r="E255" s="114"/>
      <c r="F255" s="293"/>
    </row>
    <row r="256" spans="1:6" ht="12">
      <c r="A256" s="114"/>
      <c r="B256" s="293"/>
      <c r="C256" s="117"/>
      <c r="D256" s="117"/>
      <c r="E256" s="114"/>
      <c r="F256" s="293"/>
    </row>
    <row r="257" spans="1:6" ht="12">
      <c r="A257" s="114"/>
      <c r="B257" s="293"/>
      <c r="C257" s="117"/>
      <c r="D257" s="117"/>
      <c r="E257" s="114"/>
      <c r="F257" s="293"/>
    </row>
    <row r="258" spans="1:6" ht="12">
      <c r="A258" s="114"/>
      <c r="B258" s="293"/>
      <c r="C258" s="117"/>
      <c r="D258" s="117"/>
      <c r="E258" s="114"/>
      <c r="F258" s="293"/>
    </row>
    <row r="259" spans="1:6" ht="12">
      <c r="A259" s="114"/>
      <c r="B259" s="293"/>
      <c r="C259" s="117"/>
      <c r="D259" s="117"/>
      <c r="E259" s="114"/>
      <c r="F259" s="293"/>
    </row>
    <row r="260" spans="1:6" ht="12">
      <c r="A260" s="114"/>
      <c r="B260" s="293"/>
      <c r="C260" s="117"/>
      <c r="D260" s="117"/>
      <c r="E260" s="114"/>
      <c r="F260" s="293"/>
    </row>
    <row r="261" spans="1:6" ht="12">
      <c r="A261" s="114"/>
      <c r="B261" s="293"/>
      <c r="C261" s="117"/>
      <c r="D261" s="117"/>
      <c r="E261" s="114"/>
      <c r="F261" s="293"/>
    </row>
    <row r="262" spans="1:6" ht="12">
      <c r="A262" s="114"/>
      <c r="B262" s="293"/>
      <c r="C262" s="117"/>
      <c r="D262" s="117"/>
      <c r="E262" s="114"/>
      <c r="F262" s="293"/>
    </row>
    <row r="263" spans="1:6" ht="12">
      <c r="A263" s="114"/>
      <c r="B263" s="293"/>
      <c r="C263" s="117"/>
      <c r="D263" s="117"/>
      <c r="E263" s="114"/>
      <c r="F263" s="293"/>
    </row>
    <row r="264" spans="1:6" ht="12">
      <c r="A264" s="114"/>
      <c r="B264" s="293"/>
      <c r="C264" s="117"/>
      <c r="D264" s="117"/>
      <c r="E264" s="114"/>
      <c r="F264" s="293"/>
    </row>
    <row r="265" spans="1:6" ht="12">
      <c r="A265" s="114"/>
      <c r="B265" s="293"/>
      <c r="C265" s="117"/>
      <c r="D265" s="117"/>
      <c r="E265" s="114"/>
      <c r="F265" s="293"/>
    </row>
    <row r="266" spans="1:6" ht="12">
      <c r="A266" s="114"/>
      <c r="B266" s="293"/>
      <c r="C266" s="117"/>
      <c r="D266" s="117"/>
      <c r="E266" s="114"/>
      <c r="F266" s="293"/>
    </row>
    <row r="267" spans="1:6" ht="12">
      <c r="A267" s="114"/>
      <c r="B267" s="293"/>
      <c r="C267" s="117"/>
      <c r="D267" s="117"/>
      <c r="E267" s="114"/>
      <c r="F267" s="293"/>
    </row>
    <row r="268" spans="1:6" ht="12">
      <c r="A268" s="114"/>
      <c r="B268" s="293"/>
      <c r="C268" s="117"/>
      <c r="D268" s="117"/>
      <c r="E268" s="114"/>
      <c r="F268" s="293"/>
    </row>
    <row r="269" spans="1:6" ht="12">
      <c r="A269" s="114"/>
      <c r="B269" s="293"/>
      <c r="C269" s="117"/>
      <c r="D269" s="117"/>
      <c r="E269" s="114"/>
      <c r="F269" s="293"/>
    </row>
    <row r="270" spans="1:6" ht="12">
      <c r="A270" s="114"/>
      <c r="B270" s="293"/>
      <c r="C270" s="117"/>
      <c r="D270" s="117"/>
      <c r="E270" s="114"/>
      <c r="F270" s="293"/>
    </row>
    <row r="271" spans="1:6" ht="12">
      <c r="A271" s="114"/>
      <c r="B271" s="293"/>
      <c r="C271" s="117"/>
      <c r="D271" s="117"/>
      <c r="E271" s="114"/>
      <c r="F271" s="293"/>
    </row>
    <row r="272" spans="1:6" ht="12">
      <c r="A272" s="114"/>
      <c r="B272" s="293"/>
      <c r="C272" s="117"/>
      <c r="D272" s="117"/>
      <c r="E272" s="114"/>
      <c r="F272" s="293"/>
    </row>
    <row r="273" spans="1:6" ht="12">
      <c r="A273" s="114"/>
      <c r="B273" s="293"/>
      <c r="C273" s="117"/>
      <c r="D273" s="117"/>
      <c r="E273" s="114"/>
      <c r="F273" s="293"/>
    </row>
    <row r="274" spans="1:6" ht="12">
      <c r="A274" s="114"/>
      <c r="B274" s="293"/>
      <c r="C274" s="117"/>
      <c r="D274" s="117"/>
      <c r="E274" s="114"/>
      <c r="F274" s="293"/>
    </row>
    <row r="275" spans="1:6" ht="12">
      <c r="A275" s="114"/>
      <c r="B275" s="293"/>
      <c r="C275" s="117"/>
      <c r="D275" s="117"/>
      <c r="E275" s="114"/>
      <c r="F275" s="293"/>
    </row>
    <row r="276" spans="1:6" ht="12">
      <c r="A276" s="114"/>
      <c r="B276" s="293"/>
      <c r="C276" s="117"/>
      <c r="D276" s="117"/>
      <c r="E276" s="114"/>
      <c r="F276" s="293"/>
    </row>
    <row r="277" spans="1:6" ht="12">
      <c r="A277" s="114"/>
      <c r="B277" s="293"/>
      <c r="C277" s="117"/>
      <c r="D277" s="117"/>
      <c r="E277" s="114"/>
      <c r="F277" s="293"/>
    </row>
    <row r="278" spans="1:6" ht="12">
      <c r="A278" s="114"/>
      <c r="B278" s="293"/>
      <c r="C278" s="117"/>
      <c r="D278" s="117"/>
      <c r="E278" s="114"/>
      <c r="F278" s="293"/>
    </row>
    <row r="279" spans="1:6" ht="12">
      <c r="A279" s="114"/>
      <c r="B279" s="293"/>
      <c r="C279" s="117"/>
      <c r="D279" s="117"/>
      <c r="E279" s="114"/>
      <c r="F279" s="293"/>
    </row>
    <row r="280" spans="1:6" ht="12">
      <c r="A280" s="114"/>
      <c r="B280" s="293"/>
      <c r="C280" s="117"/>
      <c r="D280" s="117"/>
      <c r="E280" s="114"/>
      <c r="F280" s="293"/>
    </row>
    <row r="281" spans="1:6" ht="12">
      <c r="A281" s="114"/>
      <c r="B281" s="293"/>
      <c r="C281" s="117"/>
      <c r="D281" s="117"/>
      <c r="E281" s="114"/>
      <c r="F281" s="293"/>
    </row>
    <row r="282" spans="1:6" ht="12">
      <c r="A282" s="114"/>
      <c r="B282" s="293"/>
      <c r="C282" s="117"/>
      <c r="D282" s="117"/>
      <c r="E282" s="114"/>
      <c r="F282" s="293"/>
    </row>
    <row r="283" spans="1:6" ht="12">
      <c r="A283" s="114"/>
      <c r="B283" s="293"/>
      <c r="C283" s="117"/>
      <c r="D283" s="117"/>
      <c r="E283" s="114"/>
      <c r="F283" s="293"/>
    </row>
    <row r="284" spans="1:6" ht="12">
      <c r="A284" s="114"/>
      <c r="B284" s="293"/>
      <c r="C284" s="117"/>
      <c r="D284" s="117"/>
      <c r="E284" s="114"/>
      <c r="F284" s="293"/>
    </row>
    <row r="285" spans="1:6" ht="12">
      <c r="A285" s="114"/>
      <c r="B285" s="293"/>
      <c r="C285" s="117"/>
      <c r="D285" s="117"/>
      <c r="E285" s="114"/>
      <c r="F285" s="293"/>
    </row>
    <row r="286" spans="1:6" ht="12">
      <c r="A286" s="114"/>
      <c r="B286" s="293"/>
      <c r="C286" s="117"/>
      <c r="D286" s="117"/>
      <c r="E286" s="114"/>
      <c r="F286" s="293"/>
    </row>
    <row r="287" spans="1:6" ht="12">
      <c r="A287" s="114"/>
      <c r="B287" s="293"/>
      <c r="C287" s="117"/>
      <c r="D287" s="117"/>
      <c r="E287" s="114"/>
      <c r="F287" s="293"/>
    </row>
    <row r="288" spans="1:6" ht="12">
      <c r="A288" s="114"/>
      <c r="B288" s="293"/>
      <c r="C288" s="117"/>
      <c r="D288" s="117"/>
      <c r="E288" s="114"/>
      <c r="F288" s="293"/>
    </row>
    <row r="289" spans="1:6" ht="12">
      <c r="A289" s="114"/>
      <c r="B289" s="293"/>
      <c r="C289" s="117"/>
      <c r="D289" s="117"/>
      <c r="E289" s="114"/>
      <c r="F289" s="293"/>
    </row>
    <row r="290" spans="1:6" ht="12">
      <c r="A290" s="114"/>
      <c r="B290" s="293"/>
      <c r="C290" s="117"/>
      <c r="D290" s="117"/>
      <c r="E290" s="114"/>
      <c r="F290" s="293"/>
    </row>
    <row r="291" spans="1:6" ht="12">
      <c r="A291" s="114"/>
      <c r="B291" s="293"/>
      <c r="C291" s="117"/>
      <c r="D291" s="117"/>
      <c r="E291" s="114"/>
      <c r="F291" s="293"/>
    </row>
    <row r="292" spans="1:6" ht="12">
      <c r="A292" s="114"/>
      <c r="B292" s="293"/>
      <c r="C292" s="117"/>
      <c r="D292" s="117"/>
      <c r="E292" s="114"/>
      <c r="F292" s="293"/>
    </row>
    <row r="293" spans="1:6" ht="12">
      <c r="A293" s="114"/>
      <c r="B293" s="293"/>
      <c r="C293" s="117"/>
      <c r="D293" s="117"/>
      <c r="E293" s="114"/>
      <c r="F293" s="293"/>
    </row>
    <row r="294" spans="1:6" ht="12">
      <c r="A294" s="114"/>
      <c r="B294" s="293"/>
      <c r="C294" s="117"/>
      <c r="D294" s="117"/>
      <c r="E294" s="114"/>
      <c r="F294" s="293"/>
    </row>
    <row r="295" spans="1:6" ht="12">
      <c r="A295" s="114"/>
      <c r="B295" s="293"/>
      <c r="C295" s="117"/>
      <c r="D295" s="117"/>
      <c r="E295" s="114"/>
      <c r="F295" s="293"/>
    </row>
    <row r="296" spans="1:6" ht="12">
      <c r="A296" s="114"/>
      <c r="B296" s="293"/>
      <c r="C296" s="117"/>
      <c r="D296" s="117"/>
      <c r="E296" s="114"/>
      <c r="F296" s="293"/>
    </row>
    <row r="297" spans="1:6" ht="12">
      <c r="A297" s="114"/>
      <c r="B297" s="293"/>
      <c r="C297" s="117"/>
      <c r="D297" s="117"/>
      <c r="E297" s="114"/>
      <c r="F297" s="293"/>
    </row>
    <row r="298" spans="1:6" ht="12">
      <c r="A298" s="114"/>
      <c r="B298" s="293"/>
      <c r="C298" s="117"/>
      <c r="D298" s="117"/>
      <c r="E298" s="114"/>
      <c r="F298" s="293"/>
    </row>
    <row r="299" spans="1:6" ht="12">
      <c r="A299" s="114"/>
      <c r="B299" s="293"/>
      <c r="C299" s="117"/>
      <c r="D299" s="117"/>
      <c r="E299" s="114"/>
      <c r="F299" s="293"/>
    </row>
    <row r="300" spans="1:6" ht="12">
      <c r="A300" s="114"/>
      <c r="B300" s="293"/>
      <c r="C300" s="117"/>
      <c r="D300" s="117"/>
      <c r="E300" s="114"/>
      <c r="F300" s="293"/>
    </row>
    <row r="301" spans="1:6" ht="12">
      <c r="A301" s="114"/>
      <c r="B301" s="293"/>
      <c r="C301" s="117"/>
      <c r="D301" s="117"/>
      <c r="E301" s="114"/>
      <c r="F301" s="293"/>
    </row>
    <row r="302" spans="1:6" ht="12">
      <c r="A302" s="114"/>
      <c r="B302" s="293"/>
      <c r="C302" s="117"/>
      <c r="D302" s="117"/>
      <c r="E302" s="114"/>
      <c r="F302" s="293"/>
    </row>
    <row r="303" spans="1:6" ht="12">
      <c r="A303" s="114"/>
      <c r="B303" s="293"/>
      <c r="C303" s="117"/>
      <c r="D303" s="117"/>
      <c r="E303" s="114"/>
      <c r="F303" s="293"/>
    </row>
    <row r="304" spans="1:6" ht="12">
      <c r="A304" s="114"/>
      <c r="B304" s="293"/>
      <c r="C304" s="117"/>
      <c r="D304" s="117"/>
      <c r="E304" s="114"/>
      <c r="F304" s="293"/>
    </row>
    <row r="305" spans="1:6" ht="12">
      <c r="A305" s="114"/>
      <c r="B305" s="293"/>
      <c r="C305" s="117"/>
      <c r="D305" s="117"/>
      <c r="E305" s="114"/>
      <c r="F305" s="293"/>
    </row>
    <row r="306" spans="1:6" ht="12">
      <c r="A306" s="114"/>
      <c r="B306" s="293"/>
      <c r="C306" s="117"/>
      <c r="D306" s="117"/>
      <c r="E306" s="114"/>
      <c r="F306" s="293"/>
    </row>
    <row r="307" spans="1:6" ht="12">
      <c r="A307" s="114"/>
      <c r="B307" s="293"/>
      <c r="C307" s="117"/>
      <c r="D307" s="117"/>
      <c r="E307" s="114"/>
      <c r="F307" s="293"/>
    </row>
    <row r="308" spans="1:6" ht="12">
      <c r="A308" s="114"/>
      <c r="B308" s="293"/>
      <c r="C308" s="117"/>
      <c r="D308" s="117"/>
      <c r="E308" s="114"/>
      <c r="F308" s="293"/>
    </row>
    <row r="309" spans="1:6" ht="12">
      <c r="A309" s="114"/>
      <c r="B309" s="293"/>
      <c r="C309" s="117"/>
      <c r="D309" s="117"/>
      <c r="E309" s="114"/>
      <c r="F309" s="293"/>
    </row>
    <row r="310" spans="1:6" ht="12">
      <c r="A310" s="114"/>
      <c r="B310" s="293"/>
      <c r="C310" s="117"/>
      <c r="D310" s="117"/>
      <c r="E310" s="114"/>
      <c r="F310" s="293"/>
    </row>
    <row r="311" spans="1:6" ht="12">
      <c r="A311" s="114"/>
      <c r="B311" s="293"/>
      <c r="C311" s="117"/>
      <c r="D311" s="117"/>
      <c r="E311" s="114"/>
      <c r="F311" s="293"/>
    </row>
    <row r="312" spans="1:6" ht="12">
      <c r="A312" s="114"/>
      <c r="B312" s="293"/>
      <c r="C312" s="117"/>
      <c r="D312" s="117"/>
      <c r="E312" s="114"/>
      <c r="F312" s="293"/>
    </row>
    <row r="313" spans="1:6" ht="12">
      <c r="A313" s="114"/>
      <c r="B313" s="293"/>
      <c r="C313" s="117"/>
      <c r="D313" s="117"/>
      <c r="E313" s="114"/>
      <c r="F313" s="293"/>
    </row>
    <row r="314" spans="1:6" ht="12">
      <c r="A314" s="114"/>
      <c r="B314" s="293"/>
      <c r="C314" s="117"/>
      <c r="D314" s="117"/>
      <c r="E314" s="114"/>
      <c r="F314" s="293"/>
    </row>
    <row r="315" spans="1:6" ht="12">
      <c r="A315" s="114"/>
      <c r="B315" s="293"/>
      <c r="C315" s="117"/>
      <c r="D315" s="117"/>
      <c r="E315" s="114"/>
      <c r="F315" s="293"/>
    </row>
    <row r="316" spans="1:6" ht="12">
      <c r="A316" s="114"/>
      <c r="B316" s="293"/>
      <c r="C316" s="117"/>
      <c r="D316" s="117"/>
      <c r="E316" s="114"/>
      <c r="F316" s="293"/>
    </row>
    <row r="317" spans="1:6" ht="12">
      <c r="A317" s="114"/>
      <c r="B317" s="293"/>
      <c r="C317" s="117"/>
      <c r="D317" s="117"/>
      <c r="E317" s="114"/>
      <c r="F317" s="293"/>
    </row>
    <row r="318" spans="1:6" ht="12">
      <c r="A318" s="114"/>
      <c r="B318" s="293"/>
      <c r="C318" s="117"/>
      <c r="D318" s="117"/>
      <c r="E318" s="114"/>
      <c r="F318" s="293"/>
    </row>
    <row r="319" spans="1:6" ht="12">
      <c r="A319" s="114"/>
      <c r="B319" s="293"/>
      <c r="C319" s="117"/>
      <c r="D319" s="117"/>
      <c r="E319" s="114"/>
      <c r="F319" s="293"/>
    </row>
    <row r="320" spans="1:6" ht="12">
      <c r="A320" s="114"/>
      <c r="B320" s="293"/>
      <c r="C320" s="117"/>
      <c r="D320" s="117"/>
      <c r="E320" s="114"/>
      <c r="F320" s="293"/>
    </row>
    <row r="321" spans="1:6" ht="12">
      <c r="A321" s="114"/>
      <c r="B321" s="293"/>
      <c r="C321" s="117"/>
      <c r="D321" s="117"/>
      <c r="E321" s="114"/>
      <c r="F321" s="293"/>
    </row>
    <row r="322" spans="1:6" ht="12">
      <c r="A322" s="114"/>
      <c r="B322" s="293"/>
      <c r="C322" s="117"/>
      <c r="D322" s="117"/>
      <c r="E322" s="114"/>
      <c r="F322" s="293"/>
    </row>
    <row r="323" spans="1:6" ht="12">
      <c r="A323" s="114"/>
      <c r="B323" s="293"/>
      <c r="C323" s="117"/>
      <c r="D323" s="117"/>
      <c r="E323" s="114"/>
      <c r="F323" s="293"/>
    </row>
    <row r="324" spans="1:6" ht="12">
      <c r="A324" s="114"/>
      <c r="B324" s="293"/>
      <c r="C324" s="117"/>
      <c r="D324" s="117"/>
      <c r="E324" s="114"/>
      <c r="F324" s="293"/>
    </row>
    <row r="325" spans="1:6" ht="12">
      <c r="A325" s="114"/>
      <c r="B325" s="293"/>
      <c r="C325" s="117"/>
      <c r="D325" s="117"/>
      <c r="E325" s="114"/>
      <c r="F325" s="293"/>
    </row>
    <row r="326" spans="1:6" ht="12">
      <c r="A326" s="114"/>
      <c r="B326" s="293"/>
      <c r="C326" s="117"/>
      <c r="D326" s="117"/>
      <c r="E326" s="114"/>
      <c r="F326" s="293"/>
    </row>
    <row r="327" spans="1:6" ht="12">
      <c r="A327" s="114"/>
      <c r="B327" s="293"/>
      <c r="C327" s="117"/>
      <c r="D327" s="117"/>
      <c r="E327" s="114"/>
      <c r="F327" s="293"/>
    </row>
    <row r="328" spans="1:6" ht="12">
      <c r="A328" s="114"/>
      <c r="B328" s="293"/>
      <c r="C328" s="117"/>
      <c r="D328" s="117"/>
      <c r="E328" s="114"/>
      <c r="F328" s="293"/>
    </row>
    <row r="329" spans="1:6" ht="12">
      <c r="A329" s="114"/>
      <c r="B329" s="293"/>
      <c r="C329" s="117"/>
      <c r="D329" s="117"/>
      <c r="E329" s="114"/>
      <c r="F329" s="293"/>
    </row>
    <row r="330" spans="1:6" ht="12">
      <c r="A330" s="114"/>
      <c r="B330" s="293"/>
      <c r="C330" s="117"/>
      <c r="D330" s="117"/>
      <c r="E330" s="114"/>
      <c r="F330" s="293"/>
    </row>
    <row r="331" spans="1:6" ht="12">
      <c r="A331" s="114"/>
      <c r="B331" s="293"/>
      <c r="C331" s="117"/>
      <c r="D331" s="117"/>
      <c r="E331" s="114"/>
      <c r="F331" s="293"/>
    </row>
    <row r="332" spans="1:6" ht="12">
      <c r="A332" s="114"/>
      <c r="B332" s="293"/>
      <c r="C332" s="117"/>
      <c r="D332" s="117"/>
      <c r="E332" s="114"/>
      <c r="F332" s="293"/>
    </row>
    <row r="333" spans="1:6" ht="12">
      <c r="A333" s="114"/>
      <c r="B333" s="293"/>
      <c r="C333" s="117"/>
      <c r="D333" s="117"/>
      <c r="E333" s="114"/>
      <c r="F333" s="293"/>
    </row>
    <row r="334" spans="1:6" ht="12">
      <c r="A334" s="114"/>
      <c r="B334" s="293"/>
      <c r="C334" s="117"/>
      <c r="D334" s="117"/>
      <c r="E334" s="114"/>
      <c r="F334" s="293"/>
    </row>
    <row r="335" spans="1:6" ht="12">
      <c r="A335" s="114"/>
      <c r="B335" s="293"/>
      <c r="C335" s="117"/>
      <c r="D335" s="117"/>
      <c r="E335" s="114"/>
      <c r="F335" s="293"/>
    </row>
    <row r="336" spans="1:6" ht="12">
      <c r="A336" s="114"/>
      <c r="B336" s="293"/>
      <c r="C336" s="117"/>
      <c r="D336" s="117"/>
      <c r="E336" s="114"/>
      <c r="F336" s="293"/>
    </row>
    <row r="337" spans="1:6" ht="12">
      <c r="A337" s="114"/>
      <c r="B337" s="293"/>
      <c r="C337" s="117"/>
      <c r="D337" s="117"/>
      <c r="E337" s="114"/>
      <c r="F337" s="293"/>
    </row>
    <row r="338" spans="1:6" ht="12">
      <c r="A338" s="114"/>
      <c r="B338" s="293"/>
      <c r="C338" s="117"/>
      <c r="D338" s="117"/>
      <c r="E338" s="114"/>
      <c r="F338" s="293"/>
    </row>
    <row r="339" spans="1:6" ht="12">
      <c r="A339" s="114"/>
      <c r="B339" s="293"/>
      <c r="C339" s="117"/>
      <c r="D339" s="117"/>
      <c r="E339" s="114"/>
      <c r="F339" s="293"/>
    </row>
    <row r="340" spans="1:6" ht="12">
      <c r="A340" s="114"/>
      <c r="B340" s="293"/>
      <c r="C340" s="117"/>
      <c r="D340" s="117"/>
      <c r="E340" s="114"/>
      <c r="F340" s="293"/>
    </row>
    <row r="341" spans="1:6" ht="12">
      <c r="A341" s="114"/>
      <c r="B341" s="293"/>
      <c r="C341" s="117"/>
      <c r="D341" s="117"/>
      <c r="E341" s="114"/>
      <c r="F341" s="293"/>
    </row>
    <row r="342" spans="1:6" ht="12">
      <c r="A342" s="114"/>
      <c r="B342" s="293"/>
      <c r="C342" s="117"/>
      <c r="D342" s="117"/>
      <c r="E342" s="114"/>
      <c r="F342" s="293"/>
    </row>
    <row r="343" spans="1:6" ht="12">
      <c r="A343" s="114"/>
      <c r="B343" s="293"/>
      <c r="C343" s="117"/>
      <c r="D343" s="117"/>
      <c r="E343" s="114"/>
      <c r="F343" s="293"/>
    </row>
    <row r="344" spans="1:6" ht="12">
      <c r="A344" s="114"/>
      <c r="B344" s="293"/>
      <c r="C344" s="117"/>
      <c r="D344" s="117"/>
      <c r="E344" s="114"/>
      <c r="F344" s="293"/>
    </row>
    <row r="345" spans="1:6" ht="12">
      <c r="A345" s="114"/>
      <c r="B345" s="293"/>
      <c r="C345" s="117"/>
      <c r="D345" s="117"/>
      <c r="E345" s="114"/>
      <c r="F345" s="293"/>
    </row>
    <row r="346" spans="1:6" ht="12">
      <c r="A346" s="114"/>
      <c r="B346" s="293"/>
      <c r="C346" s="117"/>
      <c r="D346" s="117"/>
      <c r="E346" s="114"/>
      <c r="F346" s="293"/>
    </row>
    <row r="347" spans="1:6" ht="12">
      <c r="A347" s="114"/>
      <c r="B347" s="293"/>
      <c r="C347" s="117"/>
      <c r="D347" s="117"/>
      <c r="E347" s="114"/>
      <c r="F347" s="293"/>
    </row>
    <row r="348" spans="1:6" ht="12">
      <c r="A348" s="114"/>
      <c r="B348" s="293"/>
      <c r="C348" s="117"/>
      <c r="D348" s="117"/>
      <c r="E348" s="114"/>
      <c r="F348" s="293"/>
    </row>
    <row r="349" spans="1:6" ht="12">
      <c r="A349" s="114"/>
      <c r="B349" s="293"/>
      <c r="C349" s="117"/>
      <c r="D349" s="117"/>
      <c r="E349" s="114"/>
      <c r="F349" s="293"/>
    </row>
    <row r="350" spans="1:6" ht="12">
      <c r="A350" s="114"/>
      <c r="B350" s="293"/>
      <c r="C350" s="117"/>
      <c r="D350" s="117"/>
      <c r="E350" s="114"/>
      <c r="F350" s="293"/>
    </row>
    <row r="351" spans="1:6" ht="12">
      <c r="A351" s="114"/>
      <c r="B351" s="293"/>
      <c r="C351" s="117"/>
      <c r="D351" s="117"/>
      <c r="E351" s="114"/>
      <c r="F351" s="293"/>
    </row>
    <row r="352" spans="1:6" ht="12">
      <c r="A352" s="114"/>
      <c r="B352" s="293"/>
      <c r="C352" s="117"/>
      <c r="D352" s="117"/>
      <c r="E352" s="114"/>
      <c r="F352" s="293"/>
    </row>
    <row r="353" spans="1:6" ht="12">
      <c r="A353" s="114"/>
      <c r="B353" s="293"/>
      <c r="C353" s="117"/>
      <c r="D353" s="117"/>
      <c r="E353" s="114"/>
      <c r="F353" s="293"/>
    </row>
    <row r="354" spans="1:6" ht="12">
      <c r="A354" s="114"/>
      <c r="B354" s="293"/>
      <c r="C354" s="117"/>
      <c r="D354" s="117"/>
      <c r="E354" s="114"/>
      <c r="F354" s="293"/>
    </row>
    <row r="355" spans="1:6" ht="12">
      <c r="A355" s="114"/>
      <c r="B355" s="293"/>
      <c r="C355" s="117"/>
      <c r="D355" s="117"/>
      <c r="E355" s="114"/>
      <c r="F355" s="293"/>
    </row>
    <row r="356" spans="1:6" ht="12">
      <c r="A356" s="114"/>
      <c r="B356" s="293"/>
      <c r="C356" s="117"/>
      <c r="D356" s="117"/>
      <c r="E356" s="114"/>
      <c r="F356" s="293"/>
    </row>
    <row r="357" spans="1:6" ht="12">
      <c r="A357" s="114"/>
      <c r="B357" s="293"/>
      <c r="C357" s="117"/>
      <c r="D357" s="117"/>
      <c r="E357" s="114"/>
      <c r="F357" s="293"/>
    </row>
    <row r="358" spans="1:6" ht="12">
      <c r="A358" s="114"/>
      <c r="B358" s="293"/>
      <c r="C358" s="117"/>
      <c r="D358" s="117"/>
      <c r="E358" s="114"/>
      <c r="F358" s="293"/>
    </row>
    <row r="359" spans="1:6" ht="12">
      <c r="A359" s="114"/>
      <c r="B359" s="293"/>
      <c r="C359" s="117"/>
      <c r="D359" s="117"/>
      <c r="E359" s="114"/>
      <c r="F359" s="293"/>
    </row>
    <row r="360" spans="1:6" ht="12">
      <c r="A360" s="114"/>
      <c r="B360" s="293"/>
      <c r="C360" s="117"/>
      <c r="D360" s="117"/>
      <c r="E360" s="114"/>
      <c r="F360" s="293"/>
    </row>
    <row r="361" spans="1:6" ht="12">
      <c r="A361" s="114"/>
      <c r="B361" s="293"/>
      <c r="C361" s="117"/>
      <c r="D361" s="117"/>
      <c r="E361" s="114"/>
      <c r="F361" s="293"/>
    </row>
    <row r="362" spans="2:6" ht="12">
      <c r="B362" s="293"/>
      <c r="F362" s="293"/>
    </row>
    <row r="363" spans="2:6" ht="12">
      <c r="B363" s="293"/>
      <c r="F363" s="293"/>
    </row>
    <row r="364" spans="2:6" ht="12">
      <c r="B364" s="293"/>
      <c r="F364" s="293"/>
    </row>
    <row r="365" spans="2:6" ht="12">
      <c r="B365" s="293"/>
      <c r="F365" s="293"/>
    </row>
    <row r="366" spans="2:6" ht="12">
      <c r="B366" s="293"/>
      <c r="F366" s="293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workbookViewId="0" topLeftCell="A1">
      <selection activeCell="B9" sqref="B9:D46"/>
    </sheetView>
  </sheetViews>
  <sheetFormatPr defaultColWidth="9.140625" defaultRowHeight="12.75"/>
  <cols>
    <col min="1" max="1" width="52.28125" style="122" customWidth="1"/>
    <col min="2" max="2" width="17.421875" style="122" customWidth="1"/>
    <col min="3" max="3" width="17.8515625" style="160" customWidth="1"/>
    <col min="4" max="4" width="18.7109375" style="160" customWidth="1"/>
    <col min="5" max="5" width="10.140625" style="122" customWidth="1"/>
    <col min="6" max="6" width="12.00390625" style="122" customWidth="1"/>
    <col min="7" max="16384" width="9.28125" style="122" customWidth="1"/>
  </cols>
  <sheetData>
    <row r="1" spans="1:10" ht="12">
      <c r="A1" s="119"/>
      <c r="B1" s="119"/>
      <c r="C1" s="120"/>
      <c r="D1" s="120"/>
      <c r="E1" s="121"/>
      <c r="F1" s="121"/>
      <c r="G1" s="121"/>
      <c r="H1" s="121"/>
      <c r="I1" s="121"/>
      <c r="J1" s="121"/>
    </row>
    <row r="2" spans="1:10" ht="12">
      <c r="A2" s="123" t="s">
        <v>419</v>
      </c>
      <c r="B2" s="123"/>
      <c r="C2" s="124"/>
      <c r="D2" s="124"/>
      <c r="E2" s="125"/>
      <c r="F2" s="125"/>
      <c r="G2" s="121"/>
      <c r="H2" s="121"/>
      <c r="I2" s="121"/>
      <c r="J2" s="121"/>
    </row>
    <row r="3" spans="1:10" ht="12">
      <c r="A3" s="123"/>
      <c r="B3" s="123"/>
      <c r="C3" s="124"/>
      <c r="D3" s="124"/>
      <c r="E3" s="126"/>
      <c r="F3" s="126"/>
      <c r="G3" s="121"/>
      <c r="H3" s="121"/>
      <c r="I3" s="121"/>
      <c r="J3" s="121"/>
    </row>
    <row r="4" spans="1:10" ht="15">
      <c r="A4" s="97" t="s">
        <v>1</v>
      </c>
      <c r="B4" s="97" t="s">
        <v>584</v>
      </c>
      <c r="C4" s="127" t="s">
        <v>579</v>
      </c>
      <c r="D4" s="13">
        <v>111028849</v>
      </c>
      <c r="E4" s="125"/>
      <c r="F4" s="125"/>
      <c r="G4" s="121"/>
      <c r="H4" s="121"/>
      <c r="I4" s="121"/>
      <c r="J4" s="121"/>
    </row>
    <row r="5" spans="1:10" ht="15">
      <c r="A5" s="97" t="s">
        <v>420</v>
      </c>
      <c r="B5" s="97" t="s">
        <v>2</v>
      </c>
      <c r="C5" s="128"/>
      <c r="D5" s="98" t="s">
        <v>3</v>
      </c>
      <c r="E5" s="121"/>
      <c r="F5" s="121"/>
      <c r="G5" s="121"/>
      <c r="H5" s="121"/>
      <c r="I5" s="121"/>
      <c r="J5" s="121"/>
    </row>
    <row r="6" spans="1:10" ht="12.75" thickBot="1">
      <c r="A6" s="96" t="s">
        <v>4</v>
      </c>
      <c r="B6" s="97" t="s">
        <v>594</v>
      </c>
      <c r="C6" s="129"/>
      <c r="D6" s="130" t="s">
        <v>328</v>
      </c>
      <c r="E6" s="121"/>
      <c r="F6" s="131"/>
      <c r="G6" s="121"/>
      <c r="H6" s="121"/>
      <c r="I6" s="121"/>
      <c r="J6" s="121"/>
    </row>
    <row r="7" spans="1:7" ht="33.75" customHeight="1">
      <c r="A7" s="132" t="s">
        <v>567</v>
      </c>
      <c r="B7" s="21" t="s">
        <v>132</v>
      </c>
      <c r="C7" s="22" t="s">
        <v>133</v>
      </c>
      <c r="D7" s="22" t="s">
        <v>134</v>
      </c>
      <c r="E7" s="133"/>
      <c r="F7" s="133"/>
      <c r="G7" s="121"/>
    </row>
    <row r="8" spans="1:7" ht="12">
      <c r="A8" s="134" t="s">
        <v>422</v>
      </c>
      <c r="B8" s="135"/>
      <c r="C8" s="136"/>
      <c r="D8" s="136"/>
      <c r="E8" s="137"/>
      <c r="F8" s="137"/>
      <c r="G8" s="121"/>
    </row>
    <row r="9" spans="1:7" ht="12">
      <c r="A9" s="138" t="s">
        <v>423</v>
      </c>
      <c r="B9" s="139" t="s">
        <v>383</v>
      </c>
      <c r="C9" s="299">
        <v>155524</v>
      </c>
      <c r="D9" s="299">
        <v>113034</v>
      </c>
      <c r="E9" s="137"/>
      <c r="F9" s="137"/>
      <c r="G9" s="121"/>
    </row>
    <row r="10" spans="1:13" ht="12">
      <c r="A10" s="138" t="s">
        <v>424</v>
      </c>
      <c r="B10" s="139" t="s">
        <v>384</v>
      </c>
      <c r="C10" s="299">
        <f>-142136+6801</f>
        <v>-135335</v>
      </c>
      <c r="D10" s="299">
        <f>-101498+7342</f>
        <v>-94156</v>
      </c>
      <c r="E10" s="140"/>
      <c r="F10" s="140"/>
      <c r="G10" s="141"/>
      <c r="H10" s="142"/>
      <c r="I10" s="142"/>
      <c r="J10" s="142"/>
      <c r="K10" s="142"/>
      <c r="L10" s="142"/>
      <c r="M10" s="142"/>
    </row>
    <row r="11" spans="1:13" ht="12">
      <c r="A11" s="138" t="s">
        <v>425</v>
      </c>
      <c r="B11" s="139" t="s">
        <v>385</v>
      </c>
      <c r="C11" s="299"/>
      <c r="D11" s="299"/>
      <c r="E11" s="140"/>
      <c r="F11" s="140"/>
      <c r="G11" s="141"/>
      <c r="H11" s="142"/>
      <c r="I11" s="142"/>
      <c r="J11" s="142"/>
      <c r="K11" s="142"/>
      <c r="L11" s="142"/>
      <c r="M11" s="142"/>
    </row>
    <row r="12" spans="1:13" ht="12" customHeight="1">
      <c r="A12" s="138" t="s">
        <v>426</v>
      </c>
      <c r="B12" s="139" t="s">
        <v>386</v>
      </c>
      <c r="C12" s="299">
        <v>-7617</v>
      </c>
      <c r="D12" s="299">
        <v>-8671</v>
      </c>
      <c r="E12" s="140"/>
      <c r="F12" s="140"/>
      <c r="G12" s="141"/>
      <c r="H12" s="142"/>
      <c r="I12" s="142"/>
      <c r="J12" s="142"/>
      <c r="K12" s="142"/>
      <c r="L12" s="142"/>
      <c r="M12" s="142"/>
    </row>
    <row r="13" spans="1:13" ht="12">
      <c r="A13" s="138" t="s">
        <v>427</v>
      </c>
      <c r="B13" s="139" t="s">
        <v>387</v>
      </c>
      <c r="C13" s="299">
        <v>6839</v>
      </c>
      <c r="D13" s="299">
        <v>6216</v>
      </c>
      <c r="E13" s="140"/>
      <c r="F13" s="140"/>
      <c r="G13" s="141"/>
      <c r="H13" s="142"/>
      <c r="I13" s="142"/>
      <c r="J13" s="142"/>
      <c r="K13" s="142"/>
      <c r="L13" s="142"/>
      <c r="M13" s="142"/>
    </row>
    <row r="14" spans="1:13" ht="12">
      <c r="A14" s="143" t="s">
        <v>428</v>
      </c>
      <c r="B14" s="139" t="s">
        <v>388</v>
      </c>
      <c r="C14" s="299">
        <v>-1869</v>
      </c>
      <c r="D14" s="299">
        <v>-2000</v>
      </c>
      <c r="E14" s="140"/>
      <c r="F14" s="140"/>
      <c r="G14" s="141"/>
      <c r="H14" s="142"/>
      <c r="I14" s="142"/>
      <c r="J14" s="142"/>
      <c r="K14" s="142"/>
      <c r="L14" s="142"/>
      <c r="M14" s="142"/>
    </row>
    <row r="15" spans="1:13" ht="12">
      <c r="A15" s="144" t="s">
        <v>429</v>
      </c>
      <c r="B15" s="139" t="s">
        <v>389</v>
      </c>
      <c r="C15" s="299"/>
      <c r="D15" s="299"/>
      <c r="E15" s="140"/>
      <c r="F15" s="140"/>
      <c r="G15" s="141"/>
      <c r="H15" s="142"/>
      <c r="I15" s="142"/>
      <c r="J15" s="142"/>
      <c r="K15" s="142"/>
      <c r="L15" s="142"/>
      <c r="M15" s="142"/>
    </row>
    <row r="16" spans="1:13" ht="12">
      <c r="A16" s="138" t="s">
        <v>430</v>
      </c>
      <c r="B16" s="139" t="s">
        <v>390</v>
      </c>
      <c r="C16" s="299"/>
      <c r="D16" s="299"/>
      <c r="E16" s="140"/>
      <c r="F16" s="140"/>
      <c r="G16" s="141"/>
      <c r="H16" s="142"/>
      <c r="I16" s="142"/>
      <c r="J16" s="142"/>
      <c r="K16" s="142"/>
      <c r="L16" s="142"/>
      <c r="M16" s="142"/>
    </row>
    <row r="17" spans="1:13" ht="12">
      <c r="A17" s="143" t="s">
        <v>431</v>
      </c>
      <c r="B17" s="145" t="s">
        <v>391</v>
      </c>
      <c r="C17" s="299">
        <v>-104</v>
      </c>
      <c r="D17" s="299">
        <v>57</v>
      </c>
      <c r="E17" s="140"/>
      <c r="F17" s="140"/>
      <c r="G17" s="141"/>
      <c r="H17" s="142"/>
      <c r="I17" s="142"/>
      <c r="J17" s="142"/>
      <c r="K17" s="142"/>
      <c r="L17" s="142"/>
      <c r="M17" s="142"/>
    </row>
    <row r="18" spans="1:13" ht="12">
      <c r="A18" s="138" t="s">
        <v>432</v>
      </c>
      <c r="B18" s="139" t="s">
        <v>392</v>
      </c>
      <c r="C18" s="299">
        <v>-1262</v>
      </c>
      <c r="D18" s="299">
        <f>-799-2</f>
        <v>-801</v>
      </c>
      <c r="E18" s="140"/>
      <c r="F18" s="140"/>
      <c r="G18" s="141"/>
      <c r="H18" s="142"/>
      <c r="I18" s="142"/>
      <c r="J18" s="142"/>
      <c r="K18" s="142"/>
      <c r="L18" s="142"/>
      <c r="M18" s="142"/>
    </row>
    <row r="19" spans="1:13" ht="12">
      <c r="A19" s="146" t="s">
        <v>433</v>
      </c>
      <c r="B19" s="147" t="s">
        <v>393</v>
      </c>
      <c r="C19" s="136">
        <f>SUM(C9:C18)</f>
        <v>16176</v>
      </c>
      <c r="D19" s="136">
        <f>SUM(D9:D18)</f>
        <v>13679</v>
      </c>
      <c r="E19" s="140"/>
      <c r="F19" s="140"/>
      <c r="G19" s="141"/>
      <c r="H19" s="142"/>
      <c r="I19" s="142"/>
      <c r="J19" s="142"/>
      <c r="K19" s="142"/>
      <c r="L19" s="142"/>
      <c r="M19" s="142"/>
    </row>
    <row r="20" spans="1:13" ht="12">
      <c r="A20" s="134" t="s">
        <v>434</v>
      </c>
      <c r="B20" s="148"/>
      <c r="C20" s="149"/>
      <c r="D20" s="149"/>
      <c r="E20" s="140"/>
      <c r="F20" s="140"/>
      <c r="G20" s="141"/>
      <c r="H20" s="142"/>
      <c r="I20" s="142"/>
      <c r="J20" s="142"/>
      <c r="K20" s="142"/>
      <c r="L20" s="142"/>
      <c r="M20" s="142"/>
    </row>
    <row r="21" spans="1:13" ht="12">
      <c r="A21" s="138" t="s">
        <v>435</v>
      </c>
      <c r="B21" s="139" t="s">
        <v>394</v>
      </c>
      <c r="C21" s="299">
        <f>-4828-1973</f>
        <v>-6801</v>
      </c>
      <c r="D21" s="299">
        <f>-7112-230</f>
        <v>-7342</v>
      </c>
      <c r="E21" s="140"/>
      <c r="F21" s="140"/>
      <c r="G21" s="141"/>
      <c r="H21" s="142"/>
      <c r="I21" s="142"/>
      <c r="J21" s="142"/>
      <c r="K21" s="142"/>
      <c r="L21" s="142"/>
      <c r="M21" s="142"/>
    </row>
    <row r="22" spans="1:13" ht="12">
      <c r="A22" s="138" t="s">
        <v>436</v>
      </c>
      <c r="B22" s="139" t="s">
        <v>395</v>
      </c>
      <c r="C22" s="299"/>
      <c r="D22" s="299"/>
      <c r="E22" s="140"/>
      <c r="F22" s="140"/>
      <c r="G22" s="141"/>
      <c r="H22" s="142"/>
      <c r="I22" s="142"/>
      <c r="J22" s="142"/>
      <c r="K22" s="142"/>
      <c r="L22" s="142"/>
      <c r="M22" s="142"/>
    </row>
    <row r="23" spans="1:13" ht="12">
      <c r="A23" s="138" t="s">
        <v>437</v>
      </c>
      <c r="B23" s="139" t="s">
        <v>396</v>
      </c>
      <c r="C23" s="299">
        <v>-6162</v>
      </c>
      <c r="D23" s="299">
        <f>-15716-15</f>
        <v>-15731</v>
      </c>
      <c r="E23" s="140"/>
      <c r="F23" s="140"/>
      <c r="G23" s="141"/>
      <c r="H23" s="142"/>
      <c r="I23" s="142"/>
      <c r="J23" s="142"/>
      <c r="K23" s="142"/>
      <c r="L23" s="142"/>
      <c r="M23" s="142"/>
    </row>
    <row r="24" spans="1:13" ht="12">
      <c r="A24" s="138" t="s">
        <v>438</v>
      </c>
      <c r="B24" s="139" t="s">
        <v>397</v>
      </c>
      <c r="C24" s="299">
        <f>2676+30</f>
        <v>2706</v>
      </c>
      <c r="D24" s="299">
        <f>8147+539</f>
        <v>8686</v>
      </c>
      <c r="E24" s="140"/>
      <c r="F24" s="140"/>
      <c r="G24" s="141"/>
      <c r="H24" s="142"/>
      <c r="I24" s="142"/>
      <c r="J24" s="142"/>
      <c r="K24" s="142"/>
      <c r="L24" s="142"/>
      <c r="M24" s="142"/>
    </row>
    <row r="25" spans="1:13" ht="12">
      <c r="A25" s="138" t="s">
        <v>439</v>
      </c>
      <c r="B25" s="139" t="s">
        <v>398</v>
      </c>
      <c r="C25" s="299">
        <v>22</v>
      </c>
      <c r="D25" s="299"/>
      <c r="E25" s="140"/>
      <c r="F25" s="140"/>
      <c r="G25" s="141"/>
      <c r="H25" s="142"/>
      <c r="I25" s="142"/>
      <c r="J25" s="142"/>
      <c r="K25" s="142"/>
      <c r="L25" s="142"/>
      <c r="M25" s="142"/>
    </row>
    <row r="26" spans="1:13" ht="12">
      <c r="A26" s="138" t="s">
        <v>440</v>
      </c>
      <c r="B26" s="139" t="s">
        <v>399</v>
      </c>
      <c r="C26" s="299">
        <v>-7212</v>
      </c>
      <c r="D26" s="299">
        <v>-2409</v>
      </c>
      <c r="E26" s="140"/>
      <c r="F26" s="140"/>
      <c r="G26" s="141"/>
      <c r="H26" s="142"/>
      <c r="I26" s="142"/>
      <c r="J26" s="142"/>
      <c r="K26" s="142"/>
      <c r="L26" s="142"/>
      <c r="M26" s="142"/>
    </row>
    <row r="27" spans="1:13" ht="12">
      <c r="A27" s="138" t="s">
        <v>441</v>
      </c>
      <c r="B27" s="139" t="s">
        <v>400</v>
      </c>
      <c r="C27" s="299"/>
      <c r="D27" s="299"/>
      <c r="E27" s="140"/>
      <c r="F27" s="140"/>
      <c r="G27" s="141"/>
      <c r="H27" s="142"/>
      <c r="I27" s="142"/>
      <c r="J27" s="142"/>
      <c r="K27" s="142"/>
      <c r="L27" s="142"/>
      <c r="M27" s="142"/>
    </row>
    <row r="28" spans="1:13" ht="12">
      <c r="A28" s="138" t="s">
        <v>442</v>
      </c>
      <c r="B28" s="139" t="s">
        <v>401</v>
      </c>
      <c r="C28" s="299"/>
      <c r="D28" s="299"/>
      <c r="E28" s="140"/>
      <c r="F28" s="140"/>
      <c r="G28" s="141"/>
      <c r="H28" s="142"/>
      <c r="I28" s="142"/>
      <c r="J28" s="142"/>
      <c r="K28" s="142"/>
      <c r="L28" s="142"/>
      <c r="M28" s="142"/>
    </row>
    <row r="29" spans="1:13" ht="12">
      <c r="A29" s="143" t="s">
        <v>431</v>
      </c>
      <c r="B29" s="139" t="s">
        <v>402</v>
      </c>
      <c r="C29" s="299"/>
      <c r="D29" s="299"/>
      <c r="E29" s="140"/>
      <c r="F29" s="140"/>
      <c r="G29" s="141"/>
      <c r="H29" s="142"/>
      <c r="I29" s="142"/>
      <c r="J29" s="142"/>
      <c r="K29" s="142"/>
      <c r="L29" s="142"/>
      <c r="M29" s="142"/>
    </row>
    <row r="30" spans="1:13" ht="12">
      <c r="A30" s="138" t="s">
        <v>443</v>
      </c>
      <c r="B30" s="139" t="s">
        <v>403</v>
      </c>
      <c r="C30" s="299"/>
      <c r="D30" s="299"/>
      <c r="E30" s="140"/>
      <c r="F30" s="140"/>
      <c r="G30" s="141"/>
      <c r="H30" s="142"/>
      <c r="I30" s="142"/>
      <c r="J30" s="142"/>
      <c r="K30" s="142"/>
      <c r="L30" s="142"/>
      <c r="M30" s="142"/>
    </row>
    <row r="31" spans="1:13" ht="12">
      <c r="A31" s="146" t="s">
        <v>444</v>
      </c>
      <c r="B31" s="147" t="s">
        <v>404</v>
      </c>
      <c r="C31" s="136">
        <f>SUM(C21:C30)</f>
        <v>-17447</v>
      </c>
      <c r="D31" s="136">
        <f>SUM(D21:D30)</f>
        <v>-16796</v>
      </c>
      <c r="E31" s="140"/>
      <c r="F31" s="140"/>
      <c r="G31" s="141"/>
      <c r="H31" s="142"/>
      <c r="I31" s="142"/>
      <c r="J31" s="142"/>
      <c r="K31" s="142"/>
      <c r="L31" s="142"/>
      <c r="M31" s="142"/>
    </row>
    <row r="32" spans="1:7" ht="12">
      <c r="A32" s="134" t="s">
        <v>445</v>
      </c>
      <c r="B32" s="148"/>
      <c r="C32" s="149"/>
      <c r="D32" s="149"/>
      <c r="E32" s="137"/>
      <c r="F32" s="137"/>
      <c r="G32" s="121"/>
    </row>
    <row r="33" spans="1:7" ht="12">
      <c r="A33" s="138" t="s">
        <v>446</v>
      </c>
      <c r="B33" s="139" t="s">
        <v>405</v>
      </c>
      <c r="C33" s="299"/>
      <c r="D33" s="299"/>
      <c r="E33" s="137"/>
      <c r="F33" s="137"/>
      <c r="G33" s="121"/>
    </row>
    <row r="34" spans="1:7" ht="12">
      <c r="A34" s="143" t="s">
        <v>447</v>
      </c>
      <c r="B34" s="139" t="s">
        <v>406</v>
      </c>
      <c r="C34" s="299">
        <v>-4060</v>
      </c>
      <c r="D34" s="299">
        <v>-2724</v>
      </c>
      <c r="E34" s="137"/>
      <c r="F34" s="137"/>
      <c r="G34" s="121"/>
    </row>
    <row r="35" spans="1:7" ht="12">
      <c r="A35" s="138" t="s">
        <v>448</v>
      </c>
      <c r="B35" s="139" t="s">
        <v>407</v>
      </c>
      <c r="C35" s="299">
        <f>2249+11217</f>
        <v>13466</v>
      </c>
      <c r="D35" s="299">
        <v>22500</v>
      </c>
      <c r="E35" s="137"/>
      <c r="F35" s="137"/>
      <c r="G35" s="121"/>
    </row>
    <row r="36" spans="1:7" ht="12">
      <c r="A36" s="138" t="s">
        <v>449</v>
      </c>
      <c r="B36" s="139" t="s">
        <v>408</v>
      </c>
      <c r="C36" s="299">
        <v>-10403</v>
      </c>
      <c r="D36" s="299">
        <v>-12987</v>
      </c>
      <c r="E36" s="137"/>
      <c r="F36" s="137"/>
      <c r="G36" s="121"/>
    </row>
    <row r="37" spans="1:7" ht="12">
      <c r="A37" s="138" t="s">
        <v>450</v>
      </c>
      <c r="B37" s="139" t="s">
        <v>409</v>
      </c>
      <c r="C37" s="299">
        <v>-326</v>
      </c>
      <c r="D37" s="299">
        <v>-379</v>
      </c>
      <c r="E37" s="137"/>
      <c r="F37" s="137"/>
      <c r="G37" s="121"/>
    </row>
    <row r="38" spans="1:7" ht="12">
      <c r="A38" s="138" t="s">
        <v>451</v>
      </c>
      <c r="B38" s="139" t="s">
        <v>410</v>
      </c>
      <c r="C38" s="299">
        <f>-1599-29</f>
        <v>-1628</v>
      </c>
      <c r="D38" s="299">
        <v>-967</v>
      </c>
      <c r="E38" s="137"/>
      <c r="F38" s="137"/>
      <c r="G38" s="121"/>
    </row>
    <row r="39" spans="1:7" ht="12">
      <c r="A39" s="138" t="s">
        <v>568</v>
      </c>
      <c r="B39" s="139" t="s">
        <v>411</v>
      </c>
      <c r="C39" s="299">
        <v>-130</v>
      </c>
      <c r="D39" s="299">
        <v>-50</v>
      </c>
      <c r="E39" s="137"/>
      <c r="F39" s="137"/>
      <c r="G39" s="121"/>
    </row>
    <row r="40" spans="1:8" ht="12">
      <c r="A40" s="138" t="s">
        <v>569</v>
      </c>
      <c r="B40" s="139" t="s">
        <v>412</v>
      </c>
      <c r="C40" s="299">
        <v>-357</v>
      </c>
      <c r="D40" s="299">
        <v>-632</v>
      </c>
      <c r="E40" s="137"/>
      <c r="F40" s="137"/>
      <c r="G40" s="141"/>
      <c r="H40" s="142"/>
    </row>
    <row r="41" spans="1:8" ht="12">
      <c r="A41" s="146" t="s">
        <v>570</v>
      </c>
      <c r="B41" s="147" t="s">
        <v>413</v>
      </c>
      <c r="C41" s="136">
        <f>SUM(C33:C40)</f>
        <v>-3438</v>
      </c>
      <c r="D41" s="136">
        <f>SUM(D33:D40)</f>
        <v>4761</v>
      </c>
      <c r="E41" s="137"/>
      <c r="F41" s="137"/>
      <c r="G41" s="141"/>
      <c r="H41" s="142"/>
    </row>
    <row r="42" spans="1:8" ht="12">
      <c r="A42" s="150" t="s">
        <v>571</v>
      </c>
      <c r="B42" s="147" t="s">
        <v>414</v>
      </c>
      <c r="C42" s="136">
        <f>C41+C31+C19</f>
        <v>-4709</v>
      </c>
      <c r="D42" s="136">
        <f>D41+D31+D19</f>
        <v>1644</v>
      </c>
      <c r="E42" s="137"/>
      <c r="F42" s="137"/>
      <c r="G42" s="141"/>
      <c r="H42" s="142"/>
    </row>
    <row r="43" spans="1:8" ht="12">
      <c r="A43" s="134" t="s">
        <v>572</v>
      </c>
      <c r="B43" s="148" t="s">
        <v>415</v>
      </c>
      <c r="C43" s="300">
        <v>5463</v>
      </c>
      <c r="D43" s="441">
        <v>3819</v>
      </c>
      <c r="E43" s="137"/>
      <c r="F43" s="137"/>
      <c r="G43" s="141"/>
      <c r="H43" s="142"/>
    </row>
    <row r="44" spans="1:8" ht="12">
      <c r="A44" s="134" t="s">
        <v>573</v>
      </c>
      <c r="B44" s="148" t="s">
        <v>416</v>
      </c>
      <c r="C44" s="136">
        <f>C43+C42</f>
        <v>754</v>
      </c>
      <c r="D44" s="136">
        <f>D43+D42</f>
        <v>5463</v>
      </c>
      <c r="E44" s="137"/>
      <c r="F44" s="137"/>
      <c r="G44" s="141"/>
      <c r="H44" s="142"/>
    </row>
    <row r="45" spans="1:8" ht="12">
      <c r="A45" s="138" t="s">
        <v>574</v>
      </c>
      <c r="B45" s="148" t="s">
        <v>417</v>
      </c>
      <c r="C45" s="151">
        <f>+C44-C46</f>
        <v>652</v>
      </c>
      <c r="D45" s="151">
        <f>+D44-D46</f>
        <v>5337</v>
      </c>
      <c r="E45" s="137"/>
      <c r="F45" s="137"/>
      <c r="G45" s="141"/>
      <c r="H45" s="142"/>
    </row>
    <row r="46" spans="1:8" ht="12">
      <c r="A46" s="138" t="s">
        <v>575</v>
      </c>
      <c r="B46" s="148" t="s">
        <v>418</v>
      </c>
      <c r="C46" s="151">
        <v>102</v>
      </c>
      <c r="D46" s="151">
        <v>126</v>
      </c>
      <c r="E46" s="121"/>
      <c r="F46" s="121"/>
      <c r="G46" s="141"/>
      <c r="H46" s="142"/>
    </row>
    <row r="47" spans="1:8" ht="12">
      <c r="A47" s="137"/>
      <c r="B47" s="152"/>
      <c r="C47" s="153"/>
      <c r="D47" s="153"/>
      <c r="E47" s="121"/>
      <c r="F47" s="121"/>
      <c r="G47" s="141"/>
      <c r="H47" s="142"/>
    </row>
    <row r="48" spans="1:8" ht="12">
      <c r="A48" s="154"/>
      <c r="B48" s="155"/>
      <c r="C48" s="156"/>
      <c r="D48" s="157"/>
      <c r="E48" s="158"/>
      <c r="F48" s="121"/>
      <c r="G48" s="141"/>
      <c r="H48" s="142"/>
    </row>
    <row r="49" spans="1:8" ht="14.25">
      <c r="A49" s="282" t="s">
        <v>587</v>
      </c>
      <c r="B49" s="283"/>
      <c r="C49" s="392" t="s">
        <v>581</v>
      </c>
      <c r="D49" s="392"/>
      <c r="E49" s="392"/>
      <c r="G49" s="142"/>
      <c r="H49" s="142"/>
    </row>
    <row r="50" spans="1:8" ht="15">
      <c r="A50" s="284"/>
      <c r="B50" s="284"/>
      <c r="C50" s="282"/>
      <c r="D50" s="285"/>
      <c r="E50" s="282"/>
      <c r="G50" s="142"/>
      <c r="H50" s="142"/>
    </row>
    <row r="51" spans="1:8" ht="15">
      <c r="A51" s="286"/>
      <c r="B51" s="286"/>
      <c r="C51" s="392" t="s">
        <v>582</v>
      </c>
      <c r="D51" s="393"/>
      <c r="E51" s="393"/>
      <c r="G51" s="142"/>
      <c r="H51" s="142"/>
    </row>
    <row r="52" spans="1:8" ht="12">
      <c r="A52" s="159"/>
      <c r="B52" s="159"/>
      <c r="C52" s="156"/>
      <c r="D52" s="156"/>
      <c r="G52" s="142"/>
      <c r="H52" s="142"/>
    </row>
    <row r="53" spans="7:8" ht="12">
      <c r="G53" s="142"/>
      <c r="H53" s="142"/>
    </row>
    <row r="54" spans="7:8" ht="12">
      <c r="G54" s="142"/>
      <c r="H54" s="142"/>
    </row>
    <row r="55" spans="7:8" ht="12">
      <c r="G55" s="142"/>
      <c r="H55" s="142"/>
    </row>
    <row r="56" spans="7:8" ht="12">
      <c r="G56" s="142"/>
      <c r="H56" s="142"/>
    </row>
    <row r="57" spans="7:8" ht="12">
      <c r="G57" s="142"/>
      <c r="H57" s="142"/>
    </row>
    <row r="58" spans="7:8" ht="12">
      <c r="G58" s="142"/>
      <c r="H58" s="142"/>
    </row>
    <row r="59" spans="7:8" ht="12">
      <c r="G59" s="142"/>
      <c r="H59" s="142"/>
    </row>
    <row r="60" spans="7:8" ht="12">
      <c r="G60" s="142"/>
      <c r="H60" s="142"/>
    </row>
    <row r="61" spans="7:8" ht="12">
      <c r="G61" s="142"/>
      <c r="H61" s="142"/>
    </row>
    <row r="62" spans="7:8" ht="12">
      <c r="G62" s="142"/>
      <c r="H62" s="142"/>
    </row>
    <row r="63" spans="7:8" ht="12">
      <c r="G63" s="142"/>
      <c r="H63" s="142"/>
    </row>
    <row r="64" spans="7:8" ht="12">
      <c r="G64" s="142"/>
      <c r="H64" s="142"/>
    </row>
    <row r="65" spans="7:8" ht="12">
      <c r="G65" s="142"/>
      <c r="H65" s="142"/>
    </row>
    <row r="66" spans="7:8" ht="12">
      <c r="G66" s="142"/>
      <c r="H66" s="142"/>
    </row>
    <row r="67" spans="7:8" ht="12">
      <c r="G67" s="142"/>
      <c r="H67" s="142"/>
    </row>
    <row r="68" spans="7:8" ht="12">
      <c r="G68" s="142"/>
      <c r="H68" s="142"/>
    </row>
    <row r="69" spans="7:8" ht="12">
      <c r="G69" s="142"/>
      <c r="H69" s="142"/>
    </row>
    <row r="70" spans="7:8" ht="12">
      <c r="G70" s="142"/>
      <c r="H70" s="142"/>
    </row>
    <row r="71" spans="7:8" ht="12">
      <c r="G71" s="142"/>
      <c r="H71" s="142"/>
    </row>
    <row r="72" spans="7:8" ht="12">
      <c r="G72" s="142"/>
      <c r="H72" s="142"/>
    </row>
    <row r="73" spans="7:8" ht="12">
      <c r="G73" s="142"/>
      <c r="H73" s="142"/>
    </row>
    <row r="74" spans="7:8" ht="12">
      <c r="G74" s="142"/>
      <c r="H74" s="142"/>
    </row>
    <row r="75" spans="7:8" ht="12">
      <c r="G75" s="142"/>
      <c r="H75" s="142"/>
    </row>
    <row r="76" spans="7:8" ht="12">
      <c r="G76" s="142"/>
      <c r="H76" s="142"/>
    </row>
    <row r="77" spans="7:8" ht="12">
      <c r="G77" s="142"/>
      <c r="H77" s="142"/>
    </row>
    <row r="78" spans="7:8" ht="12">
      <c r="G78" s="142"/>
      <c r="H78" s="142"/>
    </row>
    <row r="79" spans="7:8" ht="12">
      <c r="G79" s="142"/>
      <c r="H79" s="142"/>
    </row>
    <row r="80" spans="7:8" ht="12">
      <c r="G80" s="142"/>
      <c r="H80" s="142"/>
    </row>
    <row r="81" spans="7:8" ht="12">
      <c r="G81" s="142"/>
      <c r="H81" s="142"/>
    </row>
    <row r="82" spans="7:8" ht="12">
      <c r="G82" s="142"/>
      <c r="H82" s="142"/>
    </row>
    <row r="83" spans="7:8" ht="12">
      <c r="G83" s="142"/>
      <c r="H83" s="142"/>
    </row>
    <row r="84" spans="7:8" ht="12">
      <c r="G84" s="142"/>
      <c r="H84" s="142"/>
    </row>
    <row r="85" spans="7:8" ht="12">
      <c r="G85" s="142"/>
      <c r="H85" s="142"/>
    </row>
    <row r="86" spans="7:8" ht="12">
      <c r="G86" s="142"/>
      <c r="H86" s="142"/>
    </row>
    <row r="87" spans="7:8" ht="12">
      <c r="G87" s="142"/>
      <c r="H87" s="142"/>
    </row>
    <row r="88" spans="7:8" ht="12">
      <c r="G88" s="142"/>
      <c r="H88" s="142"/>
    </row>
    <row r="89" spans="7:8" ht="12">
      <c r="G89" s="142"/>
      <c r="H89" s="142"/>
    </row>
    <row r="90" spans="7:8" ht="12">
      <c r="G90" s="142"/>
      <c r="H90" s="142"/>
    </row>
    <row r="91" spans="7:8" ht="12">
      <c r="G91" s="142"/>
      <c r="H91" s="142"/>
    </row>
    <row r="92" spans="7:8" ht="12">
      <c r="G92" s="142"/>
      <c r="H92" s="142"/>
    </row>
    <row r="93" spans="7:8" ht="12">
      <c r="G93" s="142"/>
      <c r="H93" s="142"/>
    </row>
    <row r="94" spans="7:8" ht="12">
      <c r="G94" s="142"/>
      <c r="H94" s="142"/>
    </row>
    <row r="95" spans="7:8" ht="12">
      <c r="G95" s="142"/>
      <c r="H95" s="142"/>
    </row>
    <row r="96" spans="7:8" ht="12">
      <c r="G96" s="142"/>
      <c r="H96" s="142"/>
    </row>
    <row r="97" spans="7:8" ht="12">
      <c r="G97" s="142"/>
      <c r="H97" s="142"/>
    </row>
    <row r="98" spans="7:8" ht="12">
      <c r="G98" s="142"/>
      <c r="H98" s="142"/>
    </row>
    <row r="99" spans="7:8" ht="12">
      <c r="G99" s="142"/>
      <c r="H99" s="142"/>
    </row>
    <row r="100" spans="7:8" ht="12">
      <c r="G100" s="142"/>
      <c r="H100" s="142"/>
    </row>
    <row r="101" spans="7:8" ht="12">
      <c r="G101" s="142"/>
      <c r="H101" s="142"/>
    </row>
  </sheetData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21:D30 C9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3"/>
  <sheetViews>
    <sheetView workbookViewId="0" topLeftCell="A1">
      <selection activeCell="A33" sqref="A33:IV33"/>
    </sheetView>
  </sheetViews>
  <sheetFormatPr defaultColWidth="9.140625" defaultRowHeight="12.75"/>
  <cols>
    <col min="1" max="1" width="48.421875" style="205" customWidth="1"/>
    <col min="2" max="2" width="8.28125" style="206" customWidth="1"/>
    <col min="3" max="3" width="9.140625" style="192" customWidth="1"/>
    <col min="4" max="4" width="9.28125" style="192" customWidth="1"/>
    <col min="5" max="5" width="10.00390625" style="192" customWidth="1"/>
    <col min="6" max="6" width="7.421875" style="192" customWidth="1"/>
    <col min="7" max="7" width="9.7109375" style="192" customWidth="1"/>
    <col min="8" max="8" width="7.421875" style="192" customWidth="1"/>
    <col min="9" max="9" width="8.28125" style="192" customWidth="1"/>
    <col min="10" max="10" width="8.00390625" style="192" customWidth="1"/>
    <col min="11" max="11" width="11.140625" style="192" customWidth="1"/>
    <col min="12" max="12" width="12.8515625" style="192" customWidth="1"/>
    <col min="13" max="13" width="15.8515625" style="192" customWidth="1"/>
    <col min="14" max="14" width="11.00390625" style="192" customWidth="1"/>
    <col min="15" max="16384" width="9.28125" style="192" customWidth="1"/>
  </cols>
  <sheetData>
    <row r="1" spans="1:14" s="162" customFormat="1" ht="24" customHeight="1">
      <c r="A1" s="398" t="s">
        <v>476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161"/>
    </row>
    <row r="2" spans="1:14" s="162" customFormat="1" ht="12">
      <c r="A2" s="163"/>
      <c r="B2" s="164"/>
      <c r="C2" s="165"/>
      <c r="D2" s="165"/>
      <c r="E2" s="165"/>
      <c r="F2" s="165"/>
      <c r="G2" s="165"/>
      <c r="H2" s="165"/>
      <c r="I2" s="165"/>
      <c r="J2" s="165"/>
      <c r="K2" s="161"/>
      <c r="L2" s="161"/>
      <c r="M2" s="161"/>
      <c r="N2" s="161"/>
    </row>
    <row r="3" spans="1:14" s="162" customFormat="1" ht="15" customHeight="1">
      <c r="A3" s="97" t="s">
        <v>1</v>
      </c>
      <c r="B3" s="166"/>
      <c r="C3" s="399" t="s">
        <v>584</v>
      </c>
      <c r="D3" s="400"/>
      <c r="E3" s="400"/>
      <c r="F3" s="400"/>
      <c r="G3" s="400"/>
      <c r="H3" s="166"/>
      <c r="I3" s="166"/>
      <c r="J3" s="165"/>
      <c r="K3" s="167" t="s">
        <v>579</v>
      </c>
      <c r="L3" s="167"/>
      <c r="M3" s="13">
        <v>111028849</v>
      </c>
      <c r="N3" s="161"/>
    </row>
    <row r="4" spans="1:15" s="162" customFormat="1" ht="13.5" customHeight="1">
      <c r="A4" s="97" t="s">
        <v>420</v>
      </c>
      <c r="B4" s="166"/>
      <c r="C4" s="399" t="s">
        <v>2</v>
      </c>
      <c r="D4" s="399"/>
      <c r="E4" s="401"/>
      <c r="F4" s="399"/>
      <c r="G4" s="399"/>
      <c r="H4" s="97"/>
      <c r="I4" s="97"/>
      <c r="J4" s="168"/>
      <c r="K4" s="169"/>
      <c r="L4" s="169"/>
      <c r="M4" s="170" t="s">
        <v>3</v>
      </c>
      <c r="N4" s="171"/>
      <c r="O4" s="172"/>
    </row>
    <row r="5" spans="1:14" s="162" customFormat="1" ht="12.75" customHeight="1">
      <c r="A5" s="96" t="s">
        <v>4</v>
      </c>
      <c r="B5" s="173"/>
      <c r="C5" s="402" t="str">
        <f>'Balance Sheet'!E5</f>
        <v>01-01.2010-31.12.2010</v>
      </c>
      <c r="D5" s="400"/>
      <c r="E5" s="400"/>
      <c r="F5" s="400"/>
      <c r="G5" s="400"/>
      <c r="H5" s="166"/>
      <c r="I5" s="166"/>
      <c r="J5" s="174"/>
      <c r="K5" s="175"/>
      <c r="L5" s="176"/>
      <c r="M5" s="130" t="s">
        <v>328</v>
      </c>
      <c r="N5" s="176"/>
    </row>
    <row r="6" spans="1:14" s="183" customFormat="1" ht="21.75" customHeight="1">
      <c r="A6" s="177"/>
      <c r="B6" s="178"/>
      <c r="C6" s="185"/>
      <c r="D6" s="287" t="s">
        <v>489</v>
      </c>
      <c r="E6" s="185"/>
      <c r="F6" s="185"/>
      <c r="G6" s="185"/>
      <c r="H6" s="185"/>
      <c r="I6" s="185" t="s">
        <v>485</v>
      </c>
      <c r="J6" s="185"/>
      <c r="K6" s="179"/>
      <c r="L6" s="180"/>
      <c r="M6" s="181"/>
      <c r="N6" s="182"/>
    </row>
    <row r="7" spans="1:14" s="183" customFormat="1" ht="38.25">
      <c r="A7" s="184" t="s">
        <v>478</v>
      </c>
      <c r="B7" s="372" t="s">
        <v>477</v>
      </c>
      <c r="C7" s="373" t="s">
        <v>479</v>
      </c>
      <c r="D7" s="374" t="s">
        <v>480</v>
      </c>
      <c r="E7" s="373" t="s">
        <v>481</v>
      </c>
      <c r="F7" s="375" t="s">
        <v>482</v>
      </c>
      <c r="G7" s="375"/>
      <c r="H7" s="375"/>
      <c r="I7" s="376" t="s">
        <v>486</v>
      </c>
      <c r="J7" s="377" t="s">
        <v>487</v>
      </c>
      <c r="K7" s="373" t="s">
        <v>488</v>
      </c>
      <c r="L7" s="373" t="s">
        <v>490</v>
      </c>
      <c r="M7" s="378" t="s">
        <v>491</v>
      </c>
      <c r="N7" s="182"/>
    </row>
    <row r="8" spans="1:14" s="183" customFormat="1" ht="22.5" customHeight="1">
      <c r="A8" s="186"/>
      <c r="B8" s="379"/>
      <c r="C8" s="375"/>
      <c r="D8" s="380"/>
      <c r="E8" s="375"/>
      <c r="F8" s="306" t="s">
        <v>483</v>
      </c>
      <c r="G8" s="306" t="s">
        <v>484</v>
      </c>
      <c r="H8" s="306" t="s">
        <v>168</v>
      </c>
      <c r="I8" s="375"/>
      <c r="J8" s="381"/>
      <c r="K8" s="375"/>
      <c r="L8" s="375"/>
      <c r="M8" s="382"/>
      <c r="N8" s="182"/>
    </row>
    <row r="9" spans="1:14" s="183" customFormat="1" ht="12" customHeight="1">
      <c r="A9" s="187" t="s">
        <v>6</v>
      </c>
      <c r="B9" s="304"/>
      <c r="C9" s="305">
        <v>1</v>
      </c>
      <c r="D9" s="306">
        <v>2</v>
      </c>
      <c r="E9" s="306">
        <v>3</v>
      </c>
      <c r="F9" s="306">
        <v>4</v>
      </c>
      <c r="G9" s="306">
        <v>5</v>
      </c>
      <c r="H9" s="306">
        <v>6</v>
      </c>
      <c r="I9" s="306">
        <v>7</v>
      </c>
      <c r="J9" s="306">
        <v>8</v>
      </c>
      <c r="K9" s="305">
        <v>9</v>
      </c>
      <c r="L9" s="305">
        <v>10</v>
      </c>
      <c r="M9" s="307">
        <v>11</v>
      </c>
      <c r="N9" s="188"/>
    </row>
    <row r="10" spans="1:14" s="183" customFormat="1" ht="12" customHeight="1">
      <c r="A10" s="187" t="s">
        <v>477</v>
      </c>
      <c r="B10" s="442"/>
      <c r="C10" s="443" t="s">
        <v>21</v>
      </c>
      <c r="D10" s="443" t="s">
        <v>21</v>
      </c>
      <c r="E10" s="444" t="s">
        <v>26</v>
      </c>
      <c r="F10" s="444" t="s">
        <v>29</v>
      </c>
      <c r="G10" s="444" t="s">
        <v>31</v>
      </c>
      <c r="H10" s="444" t="s">
        <v>33</v>
      </c>
      <c r="I10" s="444" t="s">
        <v>39</v>
      </c>
      <c r="J10" s="444" t="s">
        <v>40</v>
      </c>
      <c r="K10" s="445" t="s">
        <v>453</v>
      </c>
      <c r="L10" s="444" t="s">
        <v>51</v>
      </c>
      <c r="M10" s="446" t="s">
        <v>55</v>
      </c>
      <c r="N10" s="188"/>
    </row>
    <row r="11" spans="1:23" ht="15.75" customHeight="1">
      <c r="A11" s="189" t="s">
        <v>492</v>
      </c>
      <c r="B11" s="442" t="s">
        <v>454</v>
      </c>
      <c r="C11" s="447">
        <f>'[2]справка №1-БАЛАНС'!H17</f>
        <v>37950</v>
      </c>
      <c r="D11" s="447">
        <f>'[2]справка №1-БАЛАНС'!H19</f>
        <v>22619</v>
      </c>
      <c r="E11" s="447">
        <f>'[2]справка №1-БАЛАНС'!H20</f>
        <v>7080</v>
      </c>
      <c r="F11" s="447">
        <f>'[2]справка №1-БАЛАНС'!H22</f>
        <v>35608</v>
      </c>
      <c r="G11" s="447">
        <f>'[2]справка №1-БАЛАНС'!H23</f>
        <v>0</v>
      </c>
      <c r="H11" s="448"/>
      <c r="I11" s="447">
        <f>'[2]справка №1-БАЛАНС'!H28+'[2]справка №1-БАЛАНС'!H31</f>
        <v>16325</v>
      </c>
      <c r="J11" s="447">
        <f>'[2]справка №1-БАЛАНС'!H29+'[2]справка №1-БАЛАНС'!H32</f>
        <v>0</v>
      </c>
      <c r="K11" s="448"/>
      <c r="L11" s="449">
        <f>SUM(C11:K11)</f>
        <v>119582</v>
      </c>
      <c r="M11" s="447">
        <f>'[2]справка №1-БАЛАНС'!H39</f>
        <v>0</v>
      </c>
      <c r="N11" s="190"/>
      <c r="O11" s="191"/>
      <c r="P11" s="191"/>
      <c r="Q11" s="191"/>
      <c r="R11" s="191"/>
      <c r="S11" s="191"/>
      <c r="T11" s="191"/>
      <c r="U11" s="191"/>
      <c r="V11" s="191"/>
      <c r="W11" s="191"/>
    </row>
    <row r="12" spans="1:23" ht="12.75" customHeight="1">
      <c r="A12" s="189" t="s">
        <v>493</v>
      </c>
      <c r="B12" s="442" t="s">
        <v>455</v>
      </c>
      <c r="C12" s="450">
        <f>C13+C14</f>
        <v>0</v>
      </c>
      <c r="D12" s="450">
        <f aca="true" t="shared" si="0" ref="D12:M12">D13+D14</f>
        <v>0</v>
      </c>
      <c r="E12" s="450">
        <f t="shared" si="0"/>
        <v>0</v>
      </c>
      <c r="F12" s="450">
        <f t="shared" si="0"/>
        <v>0</v>
      </c>
      <c r="G12" s="450">
        <f t="shared" si="0"/>
        <v>0</v>
      </c>
      <c r="H12" s="450">
        <f t="shared" si="0"/>
        <v>0</v>
      </c>
      <c r="I12" s="450">
        <f t="shared" si="0"/>
        <v>0</v>
      </c>
      <c r="J12" s="450">
        <f t="shared" si="0"/>
        <v>0</v>
      </c>
      <c r="K12" s="450">
        <f t="shared" si="0"/>
        <v>0</v>
      </c>
      <c r="L12" s="449">
        <f aca="true" t="shared" si="1" ref="L12:L32">SUM(C12:K12)</f>
        <v>0</v>
      </c>
      <c r="M12" s="450">
        <f t="shared" si="0"/>
        <v>0</v>
      </c>
      <c r="N12" s="193"/>
      <c r="O12" s="191"/>
      <c r="P12" s="191"/>
      <c r="Q12" s="191"/>
      <c r="R12" s="191"/>
      <c r="S12" s="191"/>
      <c r="T12" s="191"/>
      <c r="U12" s="191"/>
      <c r="V12" s="191"/>
      <c r="W12" s="191"/>
    </row>
    <row r="13" spans="1:14" ht="12.75" customHeight="1">
      <c r="A13" s="194" t="s">
        <v>494</v>
      </c>
      <c r="B13" s="444" t="s">
        <v>456</v>
      </c>
      <c r="C13" s="448"/>
      <c r="D13" s="448"/>
      <c r="E13" s="448"/>
      <c r="F13" s="448"/>
      <c r="G13" s="448"/>
      <c r="H13" s="448"/>
      <c r="I13" s="448"/>
      <c r="J13" s="448"/>
      <c r="K13" s="448"/>
      <c r="L13" s="449">
        <f t="shared" si="1"/>
        <v>0</v>
      </c>
      <c r="M13" s="448"/>
      <c r="N13" s="195"/>
    </row>
    <row r="14" spans="1:14" ht="12" customHeight="1">
      <c r="A14" s="194" t="s">
        <v>495</v>
      </c>
      <c r="B14" s="444" t="s">
        <v>457</v>
      </c>
      <c r="C14" s="448"/>
      <c r="D14" s="448"/>
      <c r="E14" s="448"/>
      <c r="F14" s="448"/>
      <c r="G14" s="448"/>
      <c r="H14" s="448"/>
      <c r="I14" s="448"/>
      <c r="J14" s="448"/>
      <c r="K14" s="448"/>
      <c r="L14" s="449">
        <f t="shared" si="1"/>
        <v>0</v>
      </c>
      <c r="M14" s="448"/>
      <c r="N14" s="195"/>
    </row>
    <row r="15" spans="1:23" ht="12">
      <c r="A15" s="189" t="s">
        <v>496</v>
      </c>
      <c r="B15" s="442" t="s">
        <v>458</v>
      </c>
      <c r="C15" s="451">
        <f>C11+C12</f>
        <v>37950</v>
      </c>
      <c r="D15" s="451">
        <f aca="true" t="shared" si="2" ref="D15:M15">D11+D12</f>
        <v>22619</v>
      </c>
      <c r="E15" s="451">
        <f t="shared" si="2"/>
        <v>7080</v>
      </c>
      <c r="F15" s="451">
        <f t="shared" si="2"/>
        <v>35608</v>
      </c>
      <c r="G15" s="451">
        <f t="shared" si="2"/>
        <v>0</v>
      </c>
      <c r="H15" s="451">
        <f t="shared" si="2"/>
        <v>0</v>
      </c>
      <c r="I15" s="451">
        <f t="shared" si="2"/>
        <v>16325</v>
      </c>
      <c r="J15" s="451">
        <f t="shared" si="2"/>
        <v>0</v>
      </c>
      <c r="K15" s="451">
        <f t="shared" si="2"/>
        <v>0</v>
      </c>
      <c r="L15" s="449">
        <f t="shared" si="1"/>
        <v>119582</v>
      </c>
      <c r="M15" s="451">
        <f t="shared" si="2"/>
        <v>0</v>
      </c>
      <c r="N15" s="193"/>
      <c r="O15" s="191"/>
      <c r="P15" s="191"/>
      <c r="Q15" s="191"/>
      <c r="R15" s="191"/>
      <c r="S15" s="191"/>
      <c r="T15" s="191"/>
      <c r="U15" s="191"/>
      <c r="V15" s="191"/>
      <c r="W15" s="191"/>
    </row>
    <row r="16" spans="1:20" ht="12.75" customHeight="1">
      <c r="A16" s="189" t="s">
        <v>497</v>
      </c>
      <c r="B16" s="452" t="s">
        <v>459</v>
      </c>
      <c r="C16" s="453"/>
      <c r="D16" s="454"/>
      <c r="E16" s="454"/>
      <c r="F16" s="454"/>
      <c r="G16" s="454"/>
      <c r="H16" s="455"/>
      <c r="I16" s="456">
        <f>+'[2]справка №1-БАЛАНС'!G31</f>
        <v>14584</v>
      </c>
      <c r="J16" s="457">
        <f>+'[2]справка №1-БАЛАНС'!G32</f>
        <v>0</v>
      </c>
      <c r="K16" s="448"/>
      <c r="L16" s="449">
        <f t="shared" si="1"/>
        <v>14584</v>
      </c>
      <c r="M16" s="448"/>
      <c r="N16" s="193"/>
      <c r="O16" s="191"/>
      <c r="P16" s="191"/>
      <c r="Q16" s="191"/>
      <c r="R16" s="191"/>
      <c r="S16" s="191"/>
      <c r="T16" s="191"/>
    </row>
    <row r="17" spans="1:23" ht="12.75" customHeight="1">
      <c r="A17" s="194" t="s">
        <v>498</v>
      </c>
      <c r="B17" s="444" t="s">
        <v>460</v>
      </c>
      <c r="C17" s="458">
        <f>C18+C19</f>
        <v>0</v>
      </c>
      <c r="D17" s="458">
        <f aca="true" t="shared" si="3" ref="D17:K17">D18+D19</f>
        <v>0</v>
      </c>
      <c r="E17" s="458">
        <f t="shared" si="3"/>
        <v>0</v>
      </c>
      <c r="F17" s="458">
        <f t="shared" si="3"/>
        <v>17436</v>
      </c>
      <c r="G17" s="458">
        <f t="shared" si="3"/>
        <v>0</v>
      </c>
      <c r="H17" s="458">
        <f t="shared" si="3"/>
        <v>0</v>
      </c>
      <c r="I17" s="458">
        <f t="shared" si="3"/>
        <v>-17436</v>
      </c>
      <c r="J17" s="458">
        <f>J18+J19</f>
        <v>0</v>
      </c>
      <c r="K17" s="458">
        <f t="shared" si="3"/>
        <v>0</v>
      </c>
      <c r="L17" s="449">
        <f t="shared" si="1"/>
        <v>0</v>
      </c>
      <c r="M17" s="458">
        <f>M18+M19</f>
        <v>0</v>
      </c>
      <c r="N17" s="193"/>
      <c r="O17" s="191"/>
      <c r="P17" s="191"/>
      <c r="Q17" s="191"/>
      <c r="R17" s="191"/>
      <c r="S17" s="191"/>
      <c r="T17" s="191"/>
      <c r="U17" s="191"/>
      <c r="V17" s="191"/>
      <c r="W17" s="191"/>
    </row>
    <row r="18" spans="1:14" ht="12" customHeight="1">
      <c r="A18" s="196" t="s">
        <v>499</v>
      </c>
      <c r="B18" s="459" t="s">
        <v>461</v>
      </c>
      <c r="C18" s="448"/>
      <c r="D18" s="448"/>
      <c r="E18" s="448"/>
      <c r="F18" s="448"/>
      <c r="G18" s="448"/>
      <c r="H18" s="448"/>
      <c r="I18" s="448"/>
      <c r="J18" s="448"/>
      <c r="K18" s="448"/>
      <c r="L18" s="449">
        <f t="shared" si="1"/>
        <v>0</v>
      </c>
      <c r="M18" s="448"/>
      <c r="N18" s="195"/>
    </row>
    <row r="19" spans="1:14" ht="12" customHeight="1">
      <c r="A19" s="196" t="s">
        <v>500</v>
      </c>
      <c r="B19" s="459" t="s">
        <v>462</v>
      </c>
      <c r="C19" s="448"/>
      <c r="D19" s="448"/>
      <c r="E19" s="448"/>
      <c r="F19" s="448">
        <f>16325+1111</f>
        <v>17436</v>
      </c>
      <c r="G19" s="448"/>
      <c r="H19" s="448"/>
      <c r="I19" s="448">
        <f>-16325-1111</f>
        <v>-17436</v>
      </c>
      <c r="J19" s="448"/>
      <c r="K19" s="448"/>
      <c r="L19" s="449">
        <f t="shared" si="1"/>
        <v>0</v>
      </c>
      <c r="M19" s="448"/>
      <c r="N19" s="195"/>
    </row>
    <row r="20" spans="1:14" ht="12.75" customHeight="1">
      <c r="A20" s="194" t="s">
        <v>501</v>
      </c>
      <c r="B20" s="444" t="s">
        <v>463</v>
      </c>
      <c r="C20" s="448"/>
      <c r="D20" s="448"/>
      <c r="E20" s="448"/>
      <c r="F20" s="448"/>
      <c r="G20" s="448"/>
      <c r="H20" s="448"/>
      <c r="I20" s="448"/>
      <c r="J20" s="448"/>
      <c r="K20" s="448"/>
      <c r="L20" s="449">
        <f t="shared" si="1"/>
        <v>0</v>
      </c>
      <c r="M20" s="448"/>
      <c r="N20" s="195"/>
    </row>
    <row r="21" spans="1:23" ht="23.25" customHeight="1">
      <c r="A21" s="194" t="s">
        <v>502</v>
      </c>
      <c r="B21" s="444" t="s">
        <v>464</v>
      </c>
      <c r="C21" s="450">
        <f>C22-C23</f>
        <v>0</v>
      </c>
      <c r="D21" s="450">
        <f aca="true" t="shared" si="4" ref="D21:M21">D22-D23</f>
        <v>0</v>
      </c>
      <c r="E21" s="450">
        <f t="shared" si="4"/>
        <v>0</v>
      </c>
      <c r="F21" s="450">
        <f t="shared" si="4"/>
        <v>0</v>
      </c>
      <c r="G21" s="450">
        <f t="shared" si="4"/>
        <v>0</v>
      </c>
      <c r="H21" s="450">
        <f t="shared" si="4"/>
        <v>0</v>
      </c>
      <c r="I21" s="450">
        <f t="shared" si="4"/>
        <v>0</v>
      </c>
      <c r="J21" s="450">
        <f t="shared" si="4"/>
        <v>0</v>
      </c>
      <c r="K21" s="450">
        <f t="shared" si="4"/>
        <v>0</v>
      </c>
      <c r="L21" s="449">
        <f t="shared" si="1"/>
        <v>0</v>
      </c>
      <c r="M21" s="450">
        <f t="shared" si="4"/>
        <v>0</v>
      </c>
      <c r="N21" s="193"/>
      <c r="O21" s="191"/>
      <c r="P21" s="191"/>
      <c r="Q21" s="191"/>
      <c r="R21" s="191"/>
      <c r="S21" s="191"/>
      <c r="T21" s="191"/>
      <c r="U21" s="191"/>
      <c r="V21" s="191"/>
      <c r="W21" s="191"/>
    </row>
    <row r="22" spans="1:14" ht="12">
      <c r="A22" s="194" t="s">
        <v>503</v>
      </c>
      <c r="B22" s="444" t="s">
        <v>465</v>
      </c>
      <c r="C22" s="460"/>
      <c r="D22" s="460"/>
      <c r="E22" s="460"/>
      <c r="F22" s="460"/>
      <c r="G22" s="460"/>
      <c r="H22" s="460"/>
      <c r="I22" s="460"/>
      <c r="J22" s="460"/>
      <c r="K22" s="460"/>
      <c r="L22" s="449">
        <f t="shared" si="1"/>
        <v>0</v>
      </c>
      <c r="M22" s="460"/>
      <c r="N22" s="195"/>
    </row>
    <row r="23" spans="1:14" ht="12">
      <c r="A23" s="194" t="s">
        <v>504</v>
      </c>
      <c r="B23" s="444" t="s">
        <v>466</v>
      </c>
      <c r="C23" s="460"/>
      <c r="D23" s="460"/>
      <c r="E23" s="460"/>
      <c r="F23" s="460"/>
      <c r="G23" s="460"/>
      <c r="H23" s="460"/>
      <c r="I23" s="460"/>
      <c r="J23" s="460"/>
      <c r="K23" s="460"/>
      <c r="L23" s="449">
        <f t="shared" si="1"/>
        <v>0</v>
      </c>
      <c r="M23" s="460"/>
      <c r="N23" s="195"/>
    </row>
    <row r="24" spans="1:23" ht="22.5" customHeight="1">
      <c r="A24" s="194" t="s">
        <v>505</v>
      </c>
      <c r="B24" s="444" t="s">
        <v>467</v>
      </c>
      <c r="C24" s="450">
        <f>C25-C26</f>
        <v>0</v>
      </c>
      <c r="D24" s="450">
        <f aca="true" t="shared" si="5" ref="D24:M24">D25-D26</f>
        <v>0</v>
      </c>
      <c r="E24" s="450">
        <f t="shared" si="5"/>
        <v>0</v>
      </c>
      <c r="F24" s="450">
        <f t="shared" si="5"/>
        <v>0</v>
      </c>
      <c r="G24" s="450">
        <f t="shared" si="5"/>
        <v>0</v>
      </c>
      <c r="H24" s="450">
        <f t="shared" si="5"/>
        <v>0</v>
      </c>
      <c r="I24" s="450">
        <f t="shared" si="5"/>
        <v>0</v>
      </c>
      <c r="J24" s="450">
        <f t="shared" si="5"/>
        <v>0</v>
      </c>
      <c r="K24" s="450">
        <f t="shared" si="5"/>
        <v>0</v>
      </c>
      <c r="L24" s="449">
        <f t="shared" si="1"/>
        <v>0</v>
      </c>
      <c r="M24" s="450">
        <f t="shared" si="5"/>
        <v>0</v>
      </c>
      <c r="N24" s="193"/>
      <c r="O24" s="191"/>
      <c r="P24" s="191"/>
      <c r="Q24" s="191"/>
      <c r="R24" s="191"/>
      <c r="S24" s="191"/>
      <c r="T24" s="191"/>
      <c r="U24" s="191"/>
      <c r="V24" s="191"/>
      <c r="W24" s="191"/>
    </row>
    <row r="25" spans="1:14" ht="12">
      <c r="A25" s="194" t="s">
        <v>503</v>
      </c>
      <c r="B25" s="444" t="s">
        <v>468</v>
      </c>
      <c r="C25" s="460"/>
      <c r="D25" s="460"/>
      <c r="E25" s="460"/>
      <c r="F25" s="460"/>
      <c r="G25" s="460"/>
      <c r="H25" s="460"/>
      <c r="I25" s="460"/>
      <c r="J25" s="460"/>
      <c r="K25" s="460"/>
      <c r="L25" s="449">
        <f t="shared" si="1"/>
        <v>0</v>
      </c>
      <c r="M25" s="460"/>
      <c r="N25" s="195"/>
    </row>
    <row r="26" spans="1:14" ht="12">
      <c r="A26" s="194" t="s">
        <v>504</v>
      </c>
      <c r="B26" s="444" t="s">
        <v>469</v>
      </c>
      <c r="C26" s="460"/>
      <c r="D26" s="460"/>
      <c r="E26" s="460"/>
      <c r="F26" s="460"/>
      <c r="G26" s="460"/>
      <c r="H26" s="460"/>
      <c r="I26" s="460"/>
      <c r="J26" s="460"/>
      <c r="K26" s="460"/>
      <c r="L26" s="449">
        <f t="shared" si="1"/>
        <v>0</v>
      </c>
      <c r="M26" s="460"/>
      <c r="N26" s="195"/>
    </row>
    <row r="27" spans="1:14" ht="12">
      <c r="A27" s="194" t="s">
        <v>506</v>
      </c>
      <c r="B27" s="444" t="s">
        <v>470</v>
      </c>
      <c r="C27" s="448"/>
      <c r="D27" s="448"/>
      <c r="E27" s="448"/>
      <c r="F27" s="448"/>
      <c r="G27" s="448"/>
      <c r="H27" s="448"/>
      <c r="I27" s="448"/>
      <c r="J27" s="448"/>
      <c r="K27" s="448"/>
      <c r="L27" s="449">
        <f t="shared" si="1"/>
        <v>0</v>
      </c>
      <c r="M27" s="448"/>
      <c r="N27" s="195"/>
    </row>
    <row r="28" spans="1:14" ht="12">
      <c r="A28" s="194" t="s">
        <v>507</v>
      </c>
      <c r="B28" s="444" t="s">
        <v>471</v>
      </c>
      <c r="C28" s="448">
        <v>-624</v>
      </c>
      <c r="D28" s="448">
        <v>-3436</v>
      </c>
      <c r="E28" s="448">
        <v>-1111</v>
      </c>
      <c r="F28" s="448"/>
      <c r="G28" s="448"/>
      <c r="H28" s="448"/>
      <c r="I28" s="448">
        <v>1111</v>
      </c>
      <c r="J28" s="448"/>
      <c r="K28" s="448"/>
      <c r="L28" s="449">
        <f t="shared" si="1"/>
        <v>-4060</v>
      </c>
      <c r="M28" s="448"/>
      <c r="N28" s="195"/>
    </row>
    <row r="29" spans="1:23" ht="14.25" customHeight="1">
      <c r="A29" s="189" t="s">
        <v>508</v>
      </c>
      <c r="B29" s="442" t="s">
        <v>472</v>
      </c>
      <c r="C29" s="450">
        <f>C17+C20+C21+C24+C28+C27+C15+C16</f>
        <v>37326</v>
      </c>
      <c r="D29" s="450">
        <f aca="true" t="shared" si="6" ref="D29:M29">D17+D20+D21+D24+D28+D27+D15+D16</f>
        <v>19183</v>
      </c>
      <c r="E29" s="450">
        <f t="shared" si="6"/>
        <v>5969</v>
      </c>
      <c r="F29" s="450">
        <f t="shared" si="6"/>
        <v>53044</v>
      </c>
      <c r="G29" s="450">
        <f t="shared" si="6"/>
        <v>0</v>
      </c>
      <c r="H29" s="450">
        <f t="shared" si="6"/>
        <v>0</v>
      </c>
      <c r="I29" s="450">
        <f t="shared" si="6"/>
        <v>14584</v>
      </c>
      <c r="J29" s="450">
        <f t="shared" si="6"/>
        <v>0</v>
      </c>
      <c r="K29" s="450">
        <f t="shared" si="6"/>
        <v>0</v>
      </c>
      <c r="L29" s="449">
        <f t="shared" si="1"/>
        <v>130106</v>
      </c>
      <c r="M29" s="450">
        <f t="shared" si="6"/>
        <v>0</v>
      </c>
      <c r="N29" s="190"/>
      <c r="O29" s="191"/>
      <c r="P29" s="191"/>
      <c r="Q29" s="191"/>
      <c r="R29" s="191"/>
      <c r="S29" s="191"/>
      <c r="T29" s="191"/>
      <c r="U29" s="191"/>
      <c r="V29" s="191"/>
      <c r="W29" s="191"/>
    </row>
    <row r="30" spans="1:14" ht="23.25" customHeight="1">
      <c r="A30" s="194" t="s">
        <v>509</v>
      </c>
      <c r="B30" s="444" t="s">
        <v>473</v>
      </c>
      <c r="C30" s="448"/>
      <c r="D30" s="448"/>
      <c r="E30" s="448"/>
      <c r="F30" s="448"/>
      <c r="G30" s="448"/>
      <c r="H30" s="448"/>
      <c r="I30" s="448"/>
      <c r="J30" s="448"/>
      <c r="K30" s="448"/>
      <c r="L30" s="449">
        <f t="shared" si="1"/>
        <v>0</v>
      </c>
      <c r="M30" s="448"/>
      <c r="N30" s="195"/>
    </row>
    <row r="31" spans="1:14" ht="24" customHeight="1">
      <c r="A31" s="194" t="s">
        <v>510</v>
      </c>
      <c r="B31" s="444" t="s">
        <v>474</v>
      </c>
      <c r="C31" s="448"/>
      <c r="D31" s="448"/>
      <c r="E31" s="448"/>
      <c r="F31" s="448"/>
      <c r="G31" s="448"/>
      <c r="H31" s="448"/>
      <c r="I31" s="448"/>
      <c r="J31" s="448"/>
      <c r="K31" s="448"/>
      <c r="L31" s="449">
        <f t="shared" si="1"/>
        <v>0</v>
      </c>
      <c r="M31" s="448"/>
      <c r="N31" s="195"/>
    </row>
    <row r="32" spans="1:23" ht="23.25" customHeight="1">
      <c r="A32" s="189" t="s">
        <v>511</v>
      </c>
      <c r="B32" s="442" t="s">
        <v>475</v>
      </c>
      <c r="C32" s="450">
        <f aca="true" t="shared" si="7" ref="C32:K32">C29+C30+C31</f>
        <v>37326</v>
      </c>
      <c r="D32" s="450">
        <f t="shared" si="7"/>
        <v>19183</v>
      </c>
      <c r="E32" s="450">
        <f t="shared" si="7"/>
        <v>5969</v>
      </c>
      <c r="F32" s="450">
        <f t="shared" si="7"/>
        <v>53044</v>
      </c>
      <c r="G32" s="450">
        <f t="shared" si="7"/>
        <v>0</v>
      </c>
      <c r="H32" s="450">
        <f t="shared" si="7"/>
        <v>0</v>
      </c>
      <c r="I32" s="450">
        <f t="shared" si="7"/>
        <v>14584</v>
      </c>
      <c r="J32" s="450">
        <f t="shared" si="7"/>
        <v>0</v>
      </c>
      <c r="K32" s="450">
        <f t="shared" si="7"/>
        <v>0</v>
      </c>
      <c r="L32" s="449">
        <f t="shared" si="1"/>
        <v>130106</v>
      </c>
      <c r="M32" s="450">
        <f>M29+M30+M31</f>
        <v>0</v>
      </c>
      <c r="N32" s="193"/>
      <c r="O32" s="191"/>
      <c r="P32" s="191"/>
      <c r="Q32" s="191"/>
      <c r="R32" s="191"/>
      <c r="S32" s="191"/>
      <c r="T32" s="191"/>
      <c r="U32" s="191"/>
      <c r="V32" s="191"/>
      <c r="W32" s="191"/>
    </row>
    <row r="33" spans="1:14" ht="23.25" customHeight="1">
      <c r="A33" s="282" t="s">
        <v>586</v>
      </c>
      <c r="B33" s="283"/>
      <c r="C33" s="392" t="s">
        <v>585</v>
      </c>
      <c r="D33" s="392"/>
      <c r="E33" s="392"/>
      <c r="F33" s="197"/>
      <c r="G33" s="197"/>
      <c r="H33" s="197"/>
      <c r="I33" s="197"/>
      <c r="J33" s="197"/>
      <c r="K33" s="197"/>
      <c r="L33" s="198"/>
      <c r="M33" s="199"/>
      <c r="N33" s="195"/>
    </row>
    <row r="34" spans="1:14" ht="15">
      <c r="A34" s="284"/>
      <c r="B34" s="284"/>
      <c r="C34" s="282"/>
      <c r="D34" s="285"/>
      <c r="E34" s="282"/>
      <c r="F34" s="397"/>
      <c r="G34" s="397"/>
      <c r="H34" s="397"/>
      <c r="I34" s="397"/>
      <c r="J34" s="200"/>
      <c r="K34" s="200"/>
      <c r="L34" s="397"/>
      <c r="M34" s="397"/>
      <c r="N34" s="195"/>
    </row>
    <row r="35" spans="1:13" ht="15">
      <c r="A35" s="286"/>
      <c r="B35" s="286"/>
      <c r="C35" s="392" t="s">
        <v>582</v>
      </c>
      <c r="D35" s="393"/>
      <c r="E35" s="393"/>
      <c r="F35" s="203"/>
      <c r="G35" s="203"/>
      <c r="H35" s="203"/>
      <c r="I35" s="203"/>
      <c r="J35" s="203"/>
      <c r="K35" s="203"/>
      <c r="L35" s="203"/>
      <c r="M35" s="204"/>
    </row>
    <row r="36" spans="1:13" ht="12">
      <c r="A36" s="201"/>
      <c r="B36" s="202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4"/>
    </row>
    <row r="37" spans="1:13" ht="12">
      <c r="A37" s="201"/>
      <c r="B37" s="202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4"/>
    </row>
    <row r="38" spans="1:13" ht="12">
      <c r="A38" s="201"/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4"/>
    </row>
    <row r="39" ht="12">
      <c r="M39" s="207"/>
    </row>
    <row r="40" ht="12">
      <c r="M40" s="207"/>
    </row>
    <row r="41" ht="12">
      <c r="M41" s="207"/>
    </row>
    <row r="42" ht="12">
      <c r="M42" s="207"/>
    </row>
    <row r="43" ht="12">
      <c r="M43" s="207"/>
    </row>
    <row r="44" ht="12">
      <c r="M44" s="207"/>
    </row>
    <row r="45" ht="12">
      <c r="M45" s="207"/>
    </row>
    <row r="46" ht="12">
      <c r="M46" s="207"/>
    </row>
    <row r="47" ht="12">
      <c r="M47" s="207"/>
    </row>
    <row r="48" ht="12">
      <c r="M48" s="207"/>
    </row>
    <row r="49" ht="12">
      <c r="M49" s="207"/>
    </row>
    <row r="50" ht="12">
      <c r="M50" s="207"/>
    </row>
    <row r="51" ht="12">
      <c r="M51" s="207"/>
    </row>
    <row r="52" ht="12">
      <c r="M52" s="207"/>
    </row>
    <row r="53" ht="12">
      <c r="M53" s="207"/>
    </row>
    <row r="54" ht="12">
      <c r="M54" s="207"/>
    </row>
    <row r="55" ht="12">
      <c r="M55" s="207"/>
    </row>
    <row r="56" ht="12">
      <c r="M56" s="207"/>
    </row>
    <row r="57" ht="12">
      <c r="M57" s="207"/>
    </row>
    <row r="58" ht="12">
      <c r="M58" s="207"/>
    </row>
    <row r="59" ht="12">
      <c r="M59" s="207"/>
    </row>
    <row r="60" ht="12">
      <c r="M60" s="207"/>
    </row>
    <row r="61" ht="12">
      <c r="M61" s="207"/>
    </row>
    <row r="62" ht="12">
      <c r="M62" s="207"/>
    </row>
    <row r="63" ht="12">
      <c r="M63" s="207"/>
    </row>
    <row r="64" ht="12">
      <c r="M64" s="207"/>
    </row>
    <row r="65" ht="12">
      <c r="M65" s="207"/>
    </row>
    <row r="66" ht="12">
      <c r="M66" s="207"/>
    </row>
    <row r="67" ht="12">
      <c r="M67" s="207"/>
    </row>
    <row r="68" ht="12">
      <c r="M68" s="207"/>
    </row>
    <row r="69" ht="12">
      <c r="M69" s="207"/>
    </row>
    <row r="70" ht="12">
      <c r="M70" s="207"/>
    </row>
    <row r="71" ht="12">
      <c r="M71" s="207"/>
    </row>
    <row r="72" ht="12">
      <c r="M72" s="207"/>
    </row>
    <row r="73" ht="12">
      <c r="M73" s="207"/>
    </row>
    <row r="74" ht="12">
      <c r="M74" s="207"/>
    </row>
    <row r="75" ht="12">
      <c r="M75" s="207"/>
    </row>
    <row r="76" ht="12">
      <c r="M76" s="207"/>
    </row>
    <row r="77" ht="12">
      <c r="M77" s="207"/>
    </row>
    <row r="78" ht="12">
      <c r="M78" s="207"/>
    </row>
    <row r="79" ht="12">
      <c r="M79" s="207"/>
    </row>
    <row r="80" ht="12">
      <c r="M80" s="207"/>
    </row>
    <row r="81" ht="12">
      <c r="M81" s="207"/>
    </row>
    <row r="82" ht="12">
      <c r="M82" s="207"/>
    </row>
    <row r="83" ht="12">
      <c r="M83" s="207"/>
    </row>
    <row r="84" ht="12">
      <c r="M84" s="207"/>
    </row>
    <row r="85" ht="12">
      <c r="M85" s="207"/>
    </row>
    <row r="86" ht="12">
      <c r="M86" s="207"/>
    </row>
    <row r="87" ht="12">
      <c r="M87" s="207"/>
    </row>
    <row r="88" ht="12">
      <c r="M88" s="207"/>
    </row>
    <row r="89" ht="12">
      <c r="M89" s="207"/>
    </row>
    <row r="90" ht="12">
      <c r="M90" s="207"/>
    </row>
    <row r="91" ht="12">
      <c r="M91" s="207"/>
    </row>
    <row r="92" ht="12">
      <c r="M92" s="207"/>
    </row>
    <row r="93" ht="12">
      <c r="M93" s="207"/>
    </row>
    <row r="94" ht="12">
      <c r="M94" s="207"/>
    </row>
    <row r="95" ht="12">
      <c r="M95" s="207"/>
    </row>
    <row r="96" ht="12">
      <c r="M96" s="207"/>
    </row>
    <row r="97" ht="12">
      <c r="M97" s="207"/>
    </row>
    <row r="98" ht="12">
      <c r="M98" s="207"/>
    </row>
    <row r="99" ht="12">
      <c r="M99" s="207"/>
    </row>
    <row r="100" ht="12">
      <c r="M100" s="207"/>
    </row>
    <row r="101" ht="12">
      <c r="M101" s="207"/>
    </row>
    <row r="102" ht="12">
      <c r="M102" s="207"/>
    </row>
    <row r="103" ht="12">
      <c r="M103" s="207"/>
    </row>
    <row r="104" ht="12">
      <c r="M104" s="207"/>
    </row>
    <row r="105" ht="12">
      <c r="M105" s="207"/>
    </row>
    <row r="106" ht="12">
      <c r="M106" s="207"/>
    </row>
    <row r="107" ht="12">
      <c r="M107" s="207"/>
    </row>
    <row r="108" ht="12">
      <c r="M108" s="207"/>
    </row>
    <row r="109" ht="12">
      <c r="M109" s="207"/>
    </row>
    <row r="110" ht="12">
      <c r="M110" s="207"/>
    </row>
    <row r="111" ht="12">
      <c r="M111" s="207"/>
    </row>
    <row r="112" ht="12">
      <c r="M112" s="207"/>
    </row>
    <row r="113" ht="12">
      <c r="M113" s="207"/>
    </row>
    <row r="114" ht="12">
      <c r="M114" s="207"/>
    </row>
    <row r="115" ht="12">
      <c r="M115" s="207"/>
    </row>
    <row r="116" ht="12">
      <c r="M116" s="207"/>
    </row>
    <row r="117" ht="12">
      <c r="M117" s="207"/>
    </row>
    <row r="118" ht="12">
      <c r="M118" s="207"/>
    </row>
    <row r="119" ht="12">
      <c r="M119" s="207"/>
    </row>
    <row r="120" ht="12">
      <c r="M120" s="207"/>
    </row>
    <row r="121" ht="12">
      <c r="M121" s="207"/>
    </row>
    <row r="122" ht="12">
      <c r="M122" s="207"/>
    </row>
    <row r="123" ht="12">
      <c r="M123" s="207"/>
    </row>
    <row r="124" ht="12">
      <c r="M124" s="207"/>
    </row>
    <row r="125" ht="12">
      <c r="M125" s="207"/>
    </row>
    <row r="126" ht="12">
      <c r="M126" s="207"/>
    </row>
    <row r="127" ht="12">
      <c r="M127" s="207"/>
    </row>
    <row r="128" ht="12">
      <c r="M128" s="207"/>
    </row>
    <row r="129" ht="12">
      <c r="M129" s="207"/>
    </row>
    <row r="130" ht="12">
      <c r="M130" s="207"/>
    </row>
    <row r="131" ht="12">
      <c r="M131" s="207"/>
    </row>
    <row r="132" ht="12">
      <c r="M132" s="207"/>
    </row>
    <row r="133" ht="12">
      <c r="M133" s="207"/>
    </row>
    <row r="134" ht="12">
      <c r="M134" s="207"/>
    </row>
    <row r="135" ht="12">
      <c r="M135" s="207"/>
    </row>
    <row r="136" ht="12">
      <c r="M136" s="207"/>
    </row>
    <row r="137" ht="12">
      <c r="M137" s="207"/>
    </row>
    <row r="138" ht="12">
      <c r="M138" s="207"/>
    </row>
    <row r="139" ht="12">
      <c r="M139" s="207"/>
    </row>
    <row r="140" ht="12">
      <c r="M140" s="207"/>
    </row>
    <row r="141" ht="12">
      <c r="M141" s="207"/>
    </row>
    <row r="142" ht="12">
      <c r="M142" s="207"/>
    </row>
    <row r="143" ht="12">
      <c r="M143" s="207"/>
    </row>
    <row r="144" ht="12">
      <c r="M144" s="207"/>
    </row>
    <row r="145" ht="12">
      <c r="M145" s="207"/>
    </row>
    <row r="146" ht="12">
      <c r="M146" s="207"/>
    </row>
    <row r="147" ht="12">
      <c r="M147" s="207"/>
    </row>
    <row r="148" ht="12">
      <c r="M148" s="207"/>
    </row>
    <row r="149" ht="12">
      <c r="M149" s="207"/>
    </row>
    <row r="150" ht="12">
      <c r="M150" s="207"/>
    </row>
    <row r="151" ht="12">
      <c r="M151" s="207"/>
    </row>
    <row r="152" ht="12">
      <c r="M152" s="207"/>
    </row>
    <row r="153" ht="12">
      <c r="M153" s="207"/>
    </row>
    <row r="154" ht="12">
      <c r="M154" s="207"/>
    </row>
    <row r="155" ht="12">
      <c r="M155" s="207"/>
    </row>
    <row r="156" ht="12">
      <c r="M156" s="207"/>
    </row>
    <row r="157" ht="12">
      <c r="M157" s="207"/>
    </row>
    <row r="158" ht="12">
      <c r="M158" s="207"/>
    </row>
    <row r="159" ht="12">
      <c r="M159" s="207"/>
    </row>
    <row r="160" ht="12">
      <c r="M160" s="207"/>
    </row>
    <row r="161" ht="12">
      <c r="M161" s="207"/>
    </row>
    <row r="162" ht="12">
      <c r="M162" s="207"/>
    </row>
    <row r="163" ht="12">
      <c r="M163" s="207"/>
    </row>
    <row r="164" ht="12">
      <c r="M164" s="207"/>
    </row>
    <row r="165" ht="12">
      <c r="M165" s="207"/>
    </row>
    <row r="166" ht="12">
      <c r="M166" s="207"/>
    </row>
    <row r="167" ht="12">
      <c r="M167" s="207"/>
    </row>
    <row r="168" ht="12">
      <c r="M168" s="207"/>
    </row>
    <row r="169" ht="12">
      <c r="M169" s="207"/>
    </row>
    <row r="170" ht="12">
      <c r="M170" s="207"/>
    </row>
    <row r="171" ht="12">
      <c r="M171" s="207"/>
    </row>
    <row r="172" ht="12">
      <c r="M172" s="207"/>
    </row>
    <row r="173" ht="12">
      <c r="M173" s="207"/>
    </row>
    <row r="174" ht="12">
      <c r="M174" s="207"/>
    </row>
    <row r="175" ht="12">
      <c r="M175" s="207"/>
    </row>
    <row r="176" ht="12">
      <c r="M176" s="207"/>
    </row>
    <row r="177" ht="12">
      <c r="M177" s="207"/>
    </row>
    <row r="178" ht="12">
      <c r="M178" s="207"/>
    </row>
    <row r="179" ht="12">
      <c r="M179" s="207"/>
    </row>
    <row r="180" ht="12">
      <c r="M180" s="207"/>
    </row>
    <row r="181" ht="12">
      <c r="M181" s="207"/>
    </row>
    <row r="182" ht="12">
      <c r="M182" s="207"/>
    </row>
    <row r="183" ht="12">
      <c r="M183" s="207"/>
    </row>
    <row r="184" ht="12">
      <c r="M184" s="207"/>
    </row>
    <row r="185" ht="12">
      <c r="M185" s="207"/>
    </row>
    <row r="186" ht="12">
      <c r="M186" s="207"/>
    </row>
    <row r="187" ht="12">
      <c r="M187" s="207"/>
    </row>
    <row r="188" ht="12">
      <c r="M188" s="207"/>
    </row>
    <row r="189" ht="12">
      <c r="M189" s="207"/>
    </row>
    <row r="190" ht="12">
      <c r="M190" s="207"/>
    </row>
    <row r="191" ht="12">
      <c r="M191" s="207"/>
    </row>
    <row r="192" ht="12">
      <c r="M192" s="207"/>
    </row>
    <row r="193" ht="12">
      <c r="M193" s="207"/>
    </row>
    <row r="194" ht="12">
      <c r="M194" s="207"/>
    </row>
    <row r="195" ht="12">
      <c r="M195" s="207"/>
    </row>
    <row r="196" ht="12">
      <c r="M196" s="207"/>
    </row>
    <row r="197" ht="12">
      <c r="M197" s="207"/>
    </row>
    <row r="198" ht="12">
      <c r="M198" s="207"/>
    </row>
    <row r="199" ht="12">
      <c r="M199" s="207"/>
    </row>
    <row r="200" ht="12">
      <c r="M200" s="207"/>
    </row>
    <row r="201" ht="12">
      <c r="M201" s="207"/>
    </row>
    <row r="202" ht="12">
      <c r="M202" s="207"/>
    </row>
    <row r="203" ht="12">
      <c r="M203" s="207"/>
    </row>
    <row r="204" ht="12">
      <c r="M204" s="207"/>
    </row>
    <row r="205" ht="12">
      <c r="M205" s="207"/>
    </row>
    <row r="206" ht="12">
      <c r="M206" s="207"/>
    </row>
    <row r="207" ht="12">
      <c r="M207" s="207"/>
    </row>
    <row r="208" ht="12">
      <c r="M208" s="207"/>
    </row>
    <row r="209" ht="12">
      <c r="M209" s="207"/>
    </row>
    <row r="210" ht="12">
      <c r="M210" s="207"/>
    </row>
    <row r="211" ht="12">
      <c r="M211" s="207"/>
    </row>
    <row r="212" ht="12">
      <c r="M212" s="207"/>
    </row>
    <row r="213" ht="12">
      <c r="M213" s="207"/>
    </row>
    <row r="214" ht="12">
      <c r="M214" s="207"/>
    </row>
    <row r="215" ht="12">
      <c r="M215" s="207"/>
    </row>
    <row r="216" ht="12">
      <c r="M216" s="207"/>
    </row>
    <row r="217" ht="12">
      <c r="M217" s="207"/>
    </row>
    <row r="218" ht="12">
      <c r="M218" s="207"/>
    </row>
    <row r="219" ht="12">
      <c r="M219" s="207"/>
    </row>
    <row r="220" ht="12">
      <c r="M220" s="207"/>
    </row>
    <row r="221" ht="12">
      <c r="M221" s="207"/>
    </row>
    <row r="222" ht="12">
      <c r="M222" s="207"/>
    </row>
    <row r="223" ht="12">
      <c r="M223" s="207"/>
    </row>
    <row r="224" ht="12">
      <c r="M224" s="207"/>
    </row>
    <row r="225" ht="12">
      <c r="M225" s="207"/>
    </row>
    <row r="226" ht="12">
      <c r="M226" s="207"/>
    </row>
    <row r="227" ht="12">
      <c r="M227" s="207"/>
    </row>
    <row r="228" ht="12">
      <c r="M228" s="207"/>
    </row>
    <row r="229" ht="12">
      <c r="M229" s="207"/>
    </row>
    <row r="230" ht="12">
      <c r="M230" s="207"/>
    </row>
    <row r="231" ht="12">
      <c r="M231" s="207"/>
    </row>
    <row r="232" ht="12">
      <c r="M232" s="207"/>
    </row>
    <row r="233" ht="12">
      <c r="M233" s="207"/>
    </row>
    <row r="234" ht="12">
      <c r="M234" s="207"/>
    </row>
    <row r="235" ht="12">
      <c r="M235" s="207"/>
    </row>
    <row r="236" ht="12">
      <c r="M236" s="207"/>
    </row>
    <row r="237" ht="12">
      <c r="M237" s="207"/>
    </row>
    <row r="238" ht="12">
      <c r="M238" s="207"/>
    </row>
    <row r="239" ht="12">
      <c r="M239" s="207"/>
    </row>
    <row r="240" ht="12">
      <c r="M240" s="207"/>
    </row>
    <row r="241" ht="12">
      <c r="M241" s="207"/>
    </row>
    <row r="242" ht="12">
      <c r="M242" s="207"/>
    </row>
    <row r="243" ht="12">
      <c r="M243" s="207"/>
    </row>
    <row r="244" ht="12">
      <c r="M244" s="207"/>
    </row>
    <row r="245" ht="12">
      <c r="M245" s="207"/>
    </row>
    <row r="246" ht="12">
      <c r="M246" s="207"/>
    </row>
    <row r="247" ht="12">
      <c r="M247" s="207"/>
    </row>
    <row r="248" ht="12">
      <c r="M248" s="207"/>
    </row>
    <row r="249" ht="12">
      <c r="M249" s="207"/>
    </row>
    <row r="250" ht="12">
      <c r="M250" s="207"/>
    </row>
    <row r="251" ht="12">
      <c r="M251" s="207"/>
    </row>
    <row r="252" ht="12">
      <c r="M252" s="207"/>
    </row>
    <row r="253" ht="12">
      <c r="M253" s="207"/>
    </row>
    <row r="254" ht="12">
      <c r="M254" s="207"/>
    </row>
    <row r="255" ht="12">
      <c r="M255" s="207"/>
    </row>
    <row r="256" ht="12">
      <c r="M256" s="207"/>
    </row>
    <row r="257" ht="12">
      <c r="M257" s="207"/>
    </row>
    <row r="258" ht="12">
      <c r="M258" s="207"/>
    </row>
    <row r="259" ht="12">
      <c r="M259" s="207"/>
    </row>
    <row r="260" ht="12">
      <c r="M260" s="207"/>
    </row>
    <row r="261" ht="12">
      <c r="M261" s="207"/>
    </row>
    <row r="262" ht="12">
      <c r="M262" s="207"/>
    </row>
    <row r="263" ht="12">
      <c r="M263" s="207"/>
    </row>
    <row r="264" ht="12">
      <c r="M264" s="207"/>
    </row>
    <row r="265" ht="12">
      <c r="M265" s="207"/>
    </row>
    <row r="266" ht="12">
      <c r="M266" s="207"/>
    </row>
    <row r="267" ht="12">
      <c r="M267" s="207"/>
    </row>
    <row r="268" ht="12">
      <c r="M268" s="207"/>
    </row>
    <row r="269" ht="12">
      <c r="M269" s="207"/>
    </row>
    <row r="270" ht="12">
      <c r="M270" s="207"/>
    </row>
    <row r="271" ht="12">
      <c r="M271" s="207"/>
    </row>
    <row r="272" ht="12">
      <c r="M272" s="207"/>
    </row>
    <row r="273" ht="12">
      <c r="M273" s="207"/>
    </row>
    <row r="274" ht="12">
      <c r="M274" s="207"/>
    </row>
    <row r="275" ht="12">
      <c r="M275" s="207"/>
    </row>
    <row r="276" ht="12">
      <c r="M276" s="207"/>
    </row>
    <row r="277" ht="12">
      <c r="M277" s="207"/>
    </row>
    <row r="278" ht="12">
      <c r="M278" s="207"/>
    </row>
    <row r="279" ht="12">
      <c r="M279" s="207"/>
    </row>
    <row r="280" ht="12">
      <c r="M280" s="207"/>
    </row>
    <row r="281" ht="12">
      <c r="M281" s="207"/>
    </row>
    <row r="282" ht="12">
      <c r="M282" s="207"/>
    </row>
    <row r="283" ht="12">
      <c r="M283" s="207"/>
    </row>
    <row r="284" ht="12">
      <c r="M284" s="207"/>
    </row>
    <row r="285" ht="12">
      <c r="M285" s="207"/>
    </row>
    <row r="286" ht="12">
      <c r="M286" s="207"/>
    </row>
    <row r="287" ht="12">
      <c r="M287" s="207"/>
    </row>
    <row r="288" ht="12">
      <c r="M288" s="207"/>
    </row>
    <row r="289" ht="12">
      <c r="M289" s="207"/>
    </row>
    <row r="290" ht="12">
      <c r="M290" s="207"/>
    </row>
    <row r="291" ht="12">
      <c r="M291" s="207"/>
    </row>
    <row r="292" ht="12">
      <c r="M292" s="207"/>
    </row>
    <row r="293" ht="12">
      <c r="M293" s="207"/>
    </row>
    <row r="294" ht="12">
      <c r="M294" s="207"/>
    </row>
    <row r="295" ht="12">
      <c r="M295" s="207"/>
    </row>
    <row r="296" ht="12">
      <c r="M296" s="207"/>
    </row>
    <row r="297" ht="12">
      <c r="M297" s="207"/>
    </row>
    <row r="298" ht="12">
      <c r="M298" s="207"/>
    </row>
    <row r="299" ht="12">
      <c r="M299" s="207"/>
    </row>
    <row r="300" ht="12">
      <c r="M300" s="207"/>
    </row>
    <row r="301" ht="12">
      <c r="M301" s="207"/>
    </row>
    <row r="302" ht="12">
      <c r="M302" s="207"/>
    </row>
    <row r="303" ht="12">
      <c r="M303" s="207"/>
    </row>
    <row r="304" ht="12">
      <c r="M304" s="207"/>
    </row>
    <row r="305" ht="12">
      <c r="M305" s="207"/>
    </row>
    <row r="306" ht="12">
      <c r="M306" s="207"/>
    </row>
    <row r="307" ht="12">
      <c r="M307" s="207"/>
    </row>
    <row r="308" ht="12">
      <c r="M308" s="207"/>
    </row>
    <row r="309" ht="12">
      <c r="M309" s="207"/>
    </row>
    <row r="310" ht="12">
      <c r="M310" s="207"/>
    </row>
    <row r="311" ht="12">
      <c r="M311" s="207"/>
    </row>
    <row r="312" ht="12">
      <c r="M312" s="207"/>
    </row>
    <row r="313" ht="12">
      <c r="M313" s="207"/>
    </row>
    <row r="314" ht="12">
      <c r="M314" s="207"/>
    </row>
    <row r="315" ht="12">
      <c r="M315" s="207"/>
    </row>
    <row r="316" ht="12">
      <c r="M316" s="207"/>
    </row>
    <row r="317" ht="12">
      <c r="M317" s="207"/>
    </row>
    <row r="318" ht="12">
      <c r="M318" s="207"/>
    </row>
    <row r="319" ht="12">
      <c r="M319" s="207"/>
    </row>
    <row r="320" ht="12">
      <c r="M320" s="207"/>
    </row>
    <row r="321" ht="12">
      <c r="M321" s="207"/>
    </row>
    <row r="322" ht="12">
      <c r="M322" s="207"/>
    </row>
    <row r="323" ht="12">
      <c r="M323" s="207"/>
    </row>
    <row r="324" ht="12">
      <c r="M324" s="207"/>
    </row>
    <row r="325" ht="12">
      <c r="M325" s="207"/>
    </row>
    <row r="326" ht="12">
      <c r="M326" s="207"/>
    </row>
    <row r="327" ht="12">
      <c r="M327" s="207"/>
    </row>
    <row r="328" ht="12">
      <c r="M328" s="207"/>
    </row>
    <row r="329" ht="12">
      <c r="M329" s="207"/>
    </row>
    <row r="330" ht="12">
      <c r="M330" s="207"/>
    </row>
    <row r="331" ht="12">
      <c r="M331" s="207"/>
    </row>
    <row r="332" ht="12">
      <c r="M332" s="207"/>
    </row>
    <row r="333" ht="12">
      <c r="M333" s="207"/>
    </row>
    <row r="334" ht="12">
      <c r="M334" s="207"/>
    </row>
    <row r="335" ht="12">
      <c r="M335" s="207"/>
    </row>
    <row r="336" ht="12">
      <c r="M336" s="207"/>
    </row>
    <row r="337" ht="12">
      <c r="M337" s="207"/>
    </row>
    <row r="338" ht="12">
      <c r="M338" s="207"/>
    </row>
    <row r="339" ht="12">
      <c r="M339" s="207"/>
    </row>
    <row r="340" ht="12">
      <c r="M340" s="207"/>
    </row>
    <row r="341" ht="12">
      <c r="M341" s="207"/>
    </row>
    <row r="342" ht="12">
      <c r="M342" s="207"/>
    </row>
    <row r="343" ht="12">
      <c r="M343" s="207"/>
    </row>
    <row r="344" ht="12">
      <c r="M344" s="207"/>
    </row>
    <row r="345" ht="12">
      <c r="M345" s="207"/>
    </row>
    <row r="346" ht="12">
      <c r="M346" s="207"/>
    </row>
    <row r="347" ht="12">
      <c r="M347" s="207"/>
    </row>
    <row r="348" ht="12">
      <c r="M348" s="207"/>
    </row>
    <row r="349" ht="12">
      <c r="M349" s="207"/>
    </row>
    <row r="350" ht="12">
      <c r="M350" s="207"/>
    </row>
    <row r="351" ht="12">
      <c r="M351" s="207"/>
    </row>
    <row r="352" ht="12">
      <c r="M352" s="207"/>
    </row>
    <row r="353" ht="12">
      <c r="M353" s="207"/>
    </row>
    <row r="354" ht="12">
      <c r="M354" s="207"/>
    </row>
    <row r="355" ht="12">
      <c r="M355" s="207"/>
    </row>
    <row r="356" ht="12">
      <c r="M356" s="207"/>
    </row>
    <row r="357" ht="12">
      <c r="M357" s="207"/>
    </row>
    <row r="358" ht="12">
      <c r="M358" s="207"/>
    </row>
    <row r="359" ht="12">
      <c r="M359" s="207"/>
    </row>
    <row r="360" ht="12">
      <c r="M360" s="207"/>
    </row>
    <row r="361" ht="12">
      <c r="M361" s="207"/>
    </row>
    <row r="362" ht="12">
      <c r="M362" s="207"/>
    </row>
    <row r="363" ht="12">
      <c r="M363" s="207"/>
    </row>
    <row r="364" ht="12">
      <c r="M364" s="207"/>
    </row>
    <row r="365" ht="12">
      <c r="M365" s="207"/>
    </row>
    <row r="366" ht="12">
      <c r="M366" s="207"/>
    </row>
    <row r="367" ht="12">
      <c r="M367" s="207"/>
    </row>
    <row r="368" ht="12">
      <c r="M368" s="207"/>
    </row>
    <row r="369" ht="12">
      <c r="M369" s="207"/>
    </row>
    <row r="370" ht="12">
      <c r="M370" s="207"/>
    </row>
    <row r="371" ht="12">
      <c r="M371" s="207"/>
    </row>
    <row r="372" ht="12">
      <c r="M372" s="207"/>
    </row>
    <row r="373" ht="12">
      <c r="M373" s="207"/>
    </row>
    <row r="374" ht="12">
      <c r="M374" s="207"/>
    </row>
    <row r="375" ht="12">
      <c r="M375" s="207"/>
    </row>
    <row r="376" ht="12">
      <c r="M376" s="207"/>
    </row>
    <row r="377" ht="12">
      <c r="M377" s="207"/>
    </row>
    <row r="378" ht="12">
      <c r="M378" s="207"/>
    </row>
    <row r="379" ht="12">
      <c r="M379" s="207"/>
    </row>
    <row r="380" ht="12">
      <c r="M380" s="207"/>
    </row>
    <row r="381" ht="12">
      <c r="M381" s="207"/>
    </row>
    <row r="382" ht="12">
      <c r="M382" s="207"/>
    </row>
    <row r="383" ht="12">
      <c r="M383" s="207"/>
    </row>
    <row r="384" ht="12">
      <c r="M384" s="207"/>
    </row>
    <row r="385" ht="12">
      <c r="M385" s="207"/>
    </row>
    <row r="386" ht="12">
      <c r="M386" s="207"/>
    </row>
    <row r="387" ht="12">
      <c r="M387" s="207"/>
    </row>
    <row r="388" ht="12">
      <c r="M388" s="207"/>
    </row>
    <row r="389" ht="12">
      <c r="M389" s="207"/>
    </row>
    <row r="390" ht="12">
      <c r="M390" s="207"/>
    </row>
    <row r="391" ht="12">
      <c r="M391" s="207"/>
    </row>
    <row r="392" ht="12">
      <c r="M392" s="207"/>
    </row>
    <row r="393" ht="12">
      <c r="M393" s="207"/>
    </row>
    <row r="394" ht="12">
      <c r="M394" s="207"/>
    </row>
    <row r="395" ht="12">
      <c r="M395" s="207"/>
    </row>
    <row r="396" ht="12">
      <c r="M396" s="207"/>
    </row>
    <row r="397" ht="12">
      <c r="M397" s="207"/>
    </row>
    <row r="398" ht="12">
      <c r="M398" s="207"/>
    </row>
    <row r="399" ht="12">
      <c r="M399" s="207"/>
    </row>
    <row r="400" ht="12">
      <c r="M400" s="207"/>
    </row>
    <row r="401" ht="12">
      <c r="M401" s="207"/>
    </row>
    <row r="402" ht="12">
      <c r="M402" s="207"/>
    </row>
    <row r="403" ht="12">
      <c r="M403" s="207"/>
    </row>
    <row r="404" ht="12">
      <c r="M404" s="207"/>
    </row>
    <row r="405" ht="12">
      <c r="M405" s="207"/>
    </row>
    <row r="406" ht="12">
      <c r="M406" s="207"/>
    </row>
    <row r="407" ht="12">
      <c r="M407" s="207"/>
    </row>
    <row r="408" ht="12">
      <c r="M408" s="207"/>
    </row>
    <row r="409" ht="12">
      <c r="M409" s="207"/>
    </row>
    <row r="410" ht="12">
      <c r="M410" s="207"/>
    </row>
    <row r="411" ht="12">
      <c r="M411" s="207"/>
    </row>
    <row r="412" ht="12">
      <c r="M412" s="207"/>
    </row>
    <row r="413" ht="12">
      <c r="M413" s="207"/>
    </row>
    <row r="414" ht="12">
      <c r="M414" s="207"/>
    </row>
    <row r="415" ht="12">
      <c r="M415" s="207"/>
    </row>
    <row r="416" ht="12">
      <c r="M416" s="207"/>
    </row>
    <row r="417" ht="12">
      <c r="M417" s="207"/>
    </row>
    <row r="418" ht="12">
      <c r="M418" s="207"/>
    </row>
    <row r="419" ht="12">
      <c r="M419" s="207"/>
    </row>
    <row r="420" ht="12">
      <c r="M420" s="207"/>
    </row>
    <row r="421" ht="12">
      <c r="M421" s="207"/>
    </row>
    <row r="422" ht="12">
      <c r="M422" s="207"/>
    </row>
    <row r="423" ht="12">
      <c r="M423" s="207"/>
    </row>
    <row r="424" ht="12">
      <c r="M424" s="207"/>
    </row>
    <row r="425" ht="12">
      <c r="M425" s="207"/>
    </row>
    <row r="426" ht="12">
      <c r="M426" s="207"/>
    </row>
    <row r="427" ht="12">
      <c r="M427" s="207"/>
    </row>
    <row r="428" ht="12">
      <c r="M428" s="207"/>
    </row>
    <row r="429" ht="12">
      <c r="M429" s="207"/>
    </row>
    <row r="430" ht="12">
      <c r="M430" s="207"/>
    </row>
    <row r="431" ht="12">
      <c r="M431" s="207"/>
    </row>
    <row r="432" ht="12">
      <c r="M432" s="207"/>
    </row>
    <row r="433" ht="12">
      <c r="M433" s="207"/>
    </row>
    <row r="434" ht="12">
      <c r="M434" s="207"/>
    </row>
    <row r="435" ht="12">
      <c r="M435" s="207"/>
    </row>
    <row r="436" ht="12">
      <c r="M436" s="207"/>
    </row>
    <row r="437" ht="12">
      <c r="M437" s="207"/>
    </row>
    <row r="438" ht="12">
      <c r="M438" s="207"/>
    </row>
    <row r="439" ht="12">
      <c r="M439" s="207"/>
    </row>
    <row r="440" ht="12">
      <c r="M440" s="207"/>
    </row>
    <row r="441" ht="12">
      <c r="M441" s="207"/>
    </row>
    <row r="442" ht="12">
      <c r="M442" s="207"/>
    </row>
    <row r="443" ht="12">
      <c r="M443" s="207"/>
    </row>
    <row r="444" ht="12">
      <c r="M444" s="207"/>
    </row>
    <row r="445" ht="12">
      <c r="M445" s="207"/>
    </row>
    <row r="446" ht="12">
      <c r="M446" s="207"/>
    </row>
    <row r="447" ht="12">
      <c r="M447" s="207"/>
    </row>
    <row r="448" ht="12">
      <c r="M448" s="207"/>
    </row>
    <row r="449" ht="12">
      <c r="M449" s="207"/>
    </row>
    <row r="450" ht="12">
      <c r="M450" s="207"/>
    </row>
    <row r="451" ht="12">
      <c r="M451" s="207"/>
    </row>
    <row r="452" ht="12">
      <c r="M452" s="207"/>
    </row>
    <row r="453" ht="12">
      <c r="M453" s="207"/>
    </row>
    <row r="454" ht="12">
      <c r="M454" s="207"/>
    </row>
    <row r="455" ht="12">
      <c r="M455" s="207"/>
    </row>
    <row r="456" ht="12">
      <c r="M456" s="207"/>
    </row>
    <row r="457" ht="12">
      <c r="M457" s="207"/>
    </row>
    <row r="458" ht="12">
      <c r="M458" s="207"/>
    </row>
    <row r="459" ht="12">
      <c r="M459" s="207"/>
    </row>
    <row r="460" ht="12">
      <c r="M460" s="207"/>
    </row>
    <row r="461" ht="12">
      <c r="M461" s="207"/>
    </row>
    <row r="462" ht="12">
      <c r="M462" s="207"/>
    </row>
    <row r="463" ht="12">
      <c r="M463" s="207"/>
    </row>
    <row r="464" ht="12">
      <c r="M464" s="207"/>
    </row>
    <row r="465" ht="12">
      <c r="M465" s="207"/>
    </row>
    <row r="466" ht="12">
      <c r="M466" s="207"/>
    </row>
    <row r="467" ht="12">
      <c r="M467" s="207"/>
    </row>
    <row r="468" ht="12">
      <c r="M468" s="207"/>
    </row>
    <row r="469" ht="12">
      <c r="M469" s="207"/>
    </row>
    <row r="470" ht="12">
      <c r="M470" s="207"/>
    </row>
    <row r="471" ht="12">
      <c r="M471" s="207"/>
    </row>
    <row r="472" ht="12">
      <c r="M472" s="207"/>
    </row>
    <row r="473" ht="12">
      <c r="M473" s="207"/>
    </row>
    <row r="474" ht="12">
      <c r="M474" s="207"/>
    </row>
    <row r="475" ht="12">
      <c r="M475" s="207"/>
    </row>
    <row r="476" ht="12">
      <c r="M476" s="207"/>
    </row>
    <row r="477" ht="12">
      <c r="M477" s="207"/>
    </row>
    <row r="478" ht="12">
      <c r="M478" s="207"/>
    </row>
    <row r="479" ht="12">
      <c r="M479" s="207"/>
    </row>
    <row r="480" ht="12">
      <c r="M480" s="207"/>
    </row>
    <row r="481" ht="12">
      <c r="M481" s="207"/>
    </row>
    <row r="482" ht="12">
      <c r="M482" s="207"/>
    </row>
    <row r="483" ht="12">
      <c r="M483" s="207"/>
    </row>
    <row r="484" ht="12">
      <c r="M484" s="207"/>
    </row>
    <row r="485" ht="12">
      <c r="M485" s="207"/>
    </row>
    <row r="486" ht="12">
      <c r="M486" s="207"/>
    </row>
    <row r="487" ht="12">
      <c r="M487" s="207"/>
    </row>
    <row r="488" ht="12">
      <c r="M488" s="207"/>
    </row>
    <row r="489" ht="12">
      <c r="M489" s="207"/>
    </row>
    <row r="490" ht="12">
      <c r="M490" s="207"/>
    </row>
    <row r="491" ht="12">
      <c r="M491" s="207"/>
    </row>
    <row r="492" ht="12">
      <c r="M492" s="207"/>
    </row>
    <row r="493" ht="12">
      <c r="M493" s="207"/>
    </row>
    <row r="494" ht="12">
      <c r="M494" s="207"/>
    </row>
    <row r="495" ht="12">
      <c r="M495" s="207"/>
    </row>
    <row r="496" ht="12">
      <c r="M496" s="207"/>
    </row>
    <row r="497" ht="12">
      <c r="M497" s="207"/>
    </row>
    <row r="498" ht="12">
      <c r="M498" s="207"/>
    </row>
    <row r="499" ht="12">
      <c r="M499" s="207"/>
    </row>
    <row r="500" ht="12">
      <c r="M500" s="207"/>
    </row>
    <row r="501" ht="12">
      <c r="M501" s="207"/>
    </row>
    <row r="502" ht="12">
      <c r="M502" s="207"/>
    </row>
    <row r="503" ht="12">
      <c r="M503" s="207"/>
    </row>
    <row r="504" ht="12">
      <c r="M504" s="207"/>
    </row>
    <row r="505" ht="12">
      <c r="M505" s="207"/>
    </row>
    <row r="506" ht="12">
      <c r="M506" s="207"/>
    </row>
    <row r="507" ht="12">
      <c r="M507" s="207"/>
    </row>
    <row r="508" ht="12">
      <c r="M508" s="207"/>
    </row>
    <row r="509" ht="12">
      <c r="M509" s="207"/>
    </row>
    <row r="510" ht="12">
      <c r="M510" s="207"/>
    </row>
    <row r="511" ht="12">
      <c r="M511" s="207"/>
    </row>
    <row r="512" ht="12">
      <c r="M512" s="207"/>
    </row>
    <row r="513" ht="12">
      <c r="M513" s="207"/>
    </row>
    <row r="514" ht="12">
      <c r="M514" s="207"/>
    </row>
    <row r="515" ht="12">
      <c r="M515" s="207"/>
    </row>
    <row r="516" ht="12">
      <c r="M516" s="207"/>
    </row>
    <row r="517" ht="12">
      <c r="M517" s="207"/>
    </row>
    <row r="518" ht="12">
      <c r="M518" s="207"/>
    </row>
    <row r="519" ht="12">
      <c r="M519" s="207"/>
    </row>
    <row r="520" ht="12">
      <c r="M520" s="207"/>
    </row>
    <row r="521" ht="12">
      <c r="M521" s="207"/>
    </row>
    <row r="522" ht="12">
      <c r="M522" s="207"/>
    </row>
    <row r="523" ht="12">
      <c r="M523" s="207"/>
    </row>
    <row r="524" ht="12">
      <c r="M524" s="207"/>
    </row>
    <row r="525" ht="12">
      <c r="M525" s="207"/>
    </row>
    <row r="526" ht="12">
      <c r="M526" s="207"/>
    </row>
    <row r="527" ht="12">
      <c r="M527" s="207"/>
    </row>
    <row r="528" ht="12">
      <c r="M528" s="207"/>
    </row>
    <row r="529" ht="12">
      <c r="M529" s="207"/>
    </row>
    <row r="530" ht="12">
      <c r="M530" s="207"/>
    </row>
    <row r="531" ht="12">
      <c r="M531" s="207"/>
    </row>
    <row r="532" ht="12">
      <c r="M532" s="207"/>
    </row>
    <row r="533" ht="12">
      <c r="M533" s="207"/>
    </row>
  </sheetData>
  <mergeCells count="8">
    <mergeCell ref="C35:E35"/>
    <mergeCell ref="F34:I34"/>
    <mergeCell ref="L34:M34"/>
    <mergeCell ref="A1:M1"/>
    <mergeCell ref="C3:G3"/>
    <mergeCell ref="C4:G4"/>
    <mergeCell ref="C5:G5"/>
    <mergeCell ref="C33:E3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3"/>
  <sheetViews>
    <sheetView workbookViewId="0" topLeftCell="A1">
      <selection activeCell="B12" sqref="B12:I26"/>
    </sheetView>
  </sheetViews>
  <sheetFormatPr defaultColWidth="9.140625" defaultRowHeight="12.75"/>
  <cols>
    <col min="1" max="1" width="40.57421875" style="210" customWidth="1"/>
    <col min="2" max="2" width="9.140625" style="240" customWidth="1"/>
    <col min="3" max="3" width="12.8515625" style="210" customWidth="1"/>
    <col min="4" max="4" width="12.7109375" style="210" customWidth="1"/>
    <col min="5" max="5" width="12.8515625" style="210" customWidth="1"/>
    <col min="6" max="6" width="11.421875" style="210" customWidth="1"/>
    <col min="7" max="7" width="12.421875" style="210" customWidth="1"/>
    <col min="8" max="8" width="14.140625" style="210" customWidth="1"/>
    <col min="9" max="9" width="14.00390625" style="210" customWidth="1"/>
    <col min="10" max="16384" width="10.7109375" style="210" customWidth="1"/>
  </cols>
  <sheetData>
    <row r="1" spans="1:9" ht="12">
      <c r="A1" s="213"/>
      <c r="B1" s="214"/>
      <c r="C1" s="213"/>
      <c r="D1" s="213"/>
      <c r="E1" s="213"/>
      <c r="F1" s="213"/>
      <c r="G1" s="213"/>
      <c r="H1" s="213"/>
      <c r="I1" s="213"/>
    </row>
    <row r="2" spans="1:9" ht="12">
      <c r="A2" s="213"/>
      <c r="B2" s="214"/>
      <c r="C2" s="215"/>
      <c r="D2" s="216"/>
      <c r="E2" s="215" t="s">
        <v>532</v>
      </c>
      <c r="F2" s="215"/>
      <c r="G2" s="215"/>
      <c r="H2" s="213"/>
      <c r="I2" s="213"/>
    </row>
    <row r="3" spans="1:9" ht="12">
      <c r="A3" s="213"/>
      <c r="B3" s="214"/>
      <c r="C3" s="217"/>
      <c r="D3" s="217"/>
      <c r="E3" s="217"/>
      <c r="F3" s="217"/>
      <c r="G3" s="217"/>
      <c r="H3" s="213"/>
      <c r="I3" s="213"/>
    </row>
    <row r="4" spans="1:9" ht="15" customHeight="1">
      <c r="A4" s="403" t="s">
        <v>1</v>
      </c>
      <c r="B4" s="404"/>
      <c r="C4" s="399" t="s">
        <v>584</v>
      </c>
      <c r="D4" s="405"/>
      <c r="E4" s="405"/>
      <c r="F4" s="218"/>
      <c r="G4" s="219" t="s">
        <v>579</v>
      </c>
      <c r="H4" s="219"/>
      <c r="I4" s="13">
        <v>111028849</v>
      </c>
    </row>
    <row r="5" spans="1:9" ht="15">
      <c r="A5" s="403" t="s">
        <v>4</v>
      </c>
      <c r="B5" s="404"/>
      <c r="C5" s="402" t="str">
        <f>'Balance Sheet'!E5</f>
        <v>01-01.2010-31.12.2010</v>
      </c>
      <c r="D5" s="406"/>
      <c r="E5" s="406"/>
      <c r="F5" s="220"/>
      <c r="G5" s="99"/>
      <c r="H5" s="221"/>
      <c r="I5" s="222" t="s">
        <v>3</v>
      </c>
    </row>
    <row r="6" spans="1:9" ht="12">
      <c r="A6" s="209"/>
      <c r="B6" s="223"/>
      <c r="C6" s="208"/>
      <c r="D6" s="208"/>
      <c r="E6" s="97"/>
      <c r="F6" s="208"/>
      <c r="G6" s="208"/>
      <c r="H6" s="208"/>
      <c r="I6" s="212" t="s">
        <v>328</v>
      </c>
    </row>
    <row r="7" spans="1:9" s="225" customFormat="1" ht="12.75">
      <c r="A7" s="224" t="s">
        <v>452</v>
      </c>
      <c r="B7" s="383"/>
      <c r="C7" s="384"/>
      <c r="D7" s="384"/>
      <c r="E7" s="384"/>
      <c r="F7" s="384"/>
      <c r="G7" s="384"/>
      <c r="H7" s="384"/>
      <c r="I7" s="384"/>
    </row>
    <row r="8" spans="1:9" s="225" customFormat="1" ht="21.75" customHeight="1">
      <c r="A8" s="224"/>
      <c r="B8" s="383"/>
      <c r="C8" s="385"/>
      <c r="D8" s="385"/>
      <c r="E8" s="385"/>
      <c r="F8" s="384"/>
      <c r="G8" s="386"/>
      <c r="H8" s="386"/>
      <c r="I8" s="386"/>
    </row>
    <row r="9" spans="1:9" s="225" customFormat="1" ht="15.75" customHeight="1">
      <c r="A9" s="224"/>
      <c r="B9" s="383"/>
      <c r="C9" s="385"/>
      <c r="D9" s="385"/>
      <c r="E9" s="385"/>
      <c r="F9" s="384"/>
      <c r="G9" s="385"/>
      <c r="H9" s="385"/>
      <c r="I9" s="386"/>
    </row>
    <row r="10" spans="1:9" s="227" customFormat="1" ht="12.75">
      <c r="A10" s="226" t="s">
        <v>6</v>
      </c>
      <c r="B10" s="387"/>
      <c r="C10" s="388"/>
      <c r="D10" s="388"/>
      <c r="E10" s="388"/>
      <c r="F10" s="388"/>
      <c r="G10" s="388"/>
      <c r="H10" s="388"/>
      <c r="I10" s="388"/>
    </row>
    <row r="11" spans="1:9" s="227" customFormat="1" ht="12.75">
      <c r="A11" s="228" t="s">
        <v>533</v>
      </c>
      <c r="B11" s="389"/>
      <c r="C11" s="388"/>
      <c r="D11" s="388"/>
      <c r="E11" s="388"/>
      <c r="F11" s="388"/>
      <c r="G11" s="388"/>
      <c r="H11" s="388"/>
      <c r="I11" s="388"/>
    </row>
    <row r="12" spans="1:9" s="227" customFormat="1" ht="15">
      <c r="A12" s="229" t="s">
        <v>534</v>
      </c>
      <c r="B12" s="461" t="s">
        <v>518</v>
      </c>
      <c r="C12" s="462">
        <v>44542697</v>
      </c>
      <c r="D12" s="463"/>
      <c r="E12" s="463"/>
      <c r="F12" s="463">
        <v>44543</v>
      </c>
      <c r="G12" s="463"/>
      <c r="H12" s="463"/>
      <c r="I12" s="464">
        <f>F12+G12-H12</f>
        <v>44543</v>
      </c>
    </row>
    <row r="13" spans="1:9" s="227" customFormat="1" ht="12">
      <c r="A13" s="229" t="s">
        <v>535</v>
      </c>
      <c r="B13" s="461" t="s">
        <v>519</v>
      </c>
      <c r="C13" s="463"/>
      <c r="D13" s="463"/>
      <c r="E13" s="463"/>
      <c r="F13" s="463"/>
      <c r="G13" s="463"/>
      <c r="H13" s="463"/>
      <c r="I13" s="464">
        <f aca="true" t="shared" si="0" ref="I13:I26">F13+G13-H13</f>
        <v>0</v>
      </c>
    </row>
    <row r="14" spans="1:9" s="227" customFormat="1" ht="12">
      <c r="A14" s="229" t="s">
        <v>517</v>
      </c>
      <c r="B14" s="461" t="s">
        <v>520</v>
      </c>
      <c r="C14" s="465"/>
      <c r="D14" s="465"/>
      <c r="E14" s="465"/>
      <c r="F14" s="465"/>
      <c r="G14" s="465"/>
      <c r="H14" s="465"/>
      <c r="I14" s="464">
        <f t="shared" si="0"/>
        <v>0</v>
      </c>
    </row>
    <row r="15" spans="1:9" s="227" customFormat="1" ht="12">
      <c r="A15" s="229" t="s">
        <v>536</v>
      </c>
      <c r="B15" s="461" t="s">
        <v>521</v>
      </c>
      <c r="C15" s="463"/>
      <c r="D15" s="463"/>
      <c r="E15" s="463"/>
      <c r="F15" s="463"/>
      <c r="G15" s="463"/>
      <c r="H15" s="463"/>
      <c r="I15" s="464">
        <f t="shared" si="0"/>
        <v>0</v>
      </c>
    </row>
    <row r="16" spans="1:9" s="227" customFormat="1" ht="12">
      <c r="A16" s="229" t="s">
        <v>266</v>
      </c>
      <c r="B16" s="461" t="s">
        <v>522</v>
      </c>
      <c r="C16" s="463"/>
      <c r="D16" s="463"/>
      <c r="E16" s="463"/>
      <c r="F16" s="463"/>
      <c r="G16" s="463"/>
      <c r="H16" s="463"/>
      <c r="I16" s="464">
        <f t="shared" si="0"/>
        <v>0</v>
      </c>
    </row>
    <row r="17" spans="1:9" s="227" customFormat="1" ht="12">
      <c r="A17" s="230" t="s">
        <v>537</v>
      </c>
      <c r="B17" s="466" t="s">
        <v>523</v>
      </c>
      <c r="C17" s="226">
        <f aca="true" t="shared" si="1" ref="C17:H17">C12+C13+C15+C16</f>
        <v>44542697</v>
      </c>
      <c r="D17" s="226">
        <f t="shared" si="1"/>
        <v>0</v>
      </c>
      <c r="E17" s="226">
        <f t="shared" si="1"/>
        <v>0</v>
      </c>
      <c r="F17" s="226">
        <f t="shared" si="1"/>
        <v>44543</v>
      </c>
      <c r="G17" s="226">
        <f t="shared" si="1"/>
        <v>0</v>
      </c>
      <c r="H17" s="226">
        <f t="shared" si="1"/>
        <v>0</v>
      </c>
      <c r="I17" s="464">
        <f t="shared" si="0"/>
        <v>44543</v>
      </c>
    </row>
    <row r="18" spans="1:9" s="227" customFormat="1" ht="12">
      <c r="A18" s="228" t="s">
        <v>538</v>
      </c>
      <c r="B18" s="467"/>
      <c r="C18" s="464"/>
      <c r="D18" s="464"/>
      <c r="E18" s="464"/>
      <c r="F18" s="464"/>
      <c r="G18" s="464"/>
      <c r="H18" s="464"/>
      <c r="I18" s="464"/>
    </row>
    <row r="19" spans="1:16" s="227" customFormat="1" ht="12">
      <c r="A19" s="229" t="s">
        <v>534</v>
      </c>
      <c r="B19" s="461" t="s">
        <v>524</v>
      </c>
      <c r="C19" s="463"/>
      <c r="D19" s="463"/>
      <c r="E19" s="463"/>
      <c r="F19" s="463"/>
      <c r="G19" s="463"/>
      <c r="H19" s="463"/>
      <c r="I19" s="464">
        <f t="shared" si="0"/>
        <v>0</v>
      </c>
      <c r="J19" s="231"/>
      <c r="K19" s="231"/>
      <c r="L19" s="231"/>
      <c r="M19" s="231"/>
      <c r="N19" s="231"/>
      <c r="O19" s="231"/>
      <c r="P19" s="231"/>
    </row>
    <row r="20" spans="1:16" s="227" customFormat="1" ht="12">
      <c r="A20" s="229" t="s">
        <v>539</v>
      </c>
      <c r="B20" s="461" t="s">
        <v>525</v>
      </c>
      <c r="C20" s="463">
        <v>1674415</v>
      </c>
      <c r="D20" s="463"/>
      <c r="E20" s="463"/>
      <c r="F20" s="463">
        <v>1674</v>
      </c>
      <c r="G20" s="463"/>
      <c r="H20" s="463"/>
      <c r="I20" s="464">
        <f t="shared" si="0"/>
        <v>1674</v>
      </c>
      <c r="J20" s="231"/>
      <c r="K20" s="231"/>
      <c r="L20" s="231"/>
      <c r="M20" s="231"/>
      <c r="N20" s="231"/>
      <c r="O20" s="231"/>
      <c r="P20" s="231"/>
    </row>
    <row r="21" spans="1:16" s="227" customFormat="1" ht="12">
      <c r="A21" s="229" t="s">
        <v>540</v>
      </c>
      <c r="B21" s="461" t="s">
        <v>526</v>
      </c>
      <c r="C21" s="463"/>
      <c r="D21" s="463"/>
      <c r="E21" s="463"/>
      <c r="F21" s="463"/>
      <c r="G21" s="463"/>
      <c r="H21" s="463"/>
      <c r="I21" s="464">
        <f t="shared" si="0"/>
        <v>0</v>
      </c>
      <c r="J21" s="231"/>
      <c r="K21" s="231"/>
      <c r="L21" s="231"/>
      <c r="M21" s="231"/>
      <c r="N21" s="231"/>
      <c r="O21" s="231"/>
      <c r="P21" s="231"/>
    </row>
    <row r="22" spans="1:16" s="227" customFormat="1" ht="12">
      <c r="A22" s="229" t="s">
        <v>541</v>
      </c>
      <c r="B22" s="461" t="s">
        <v>527</v>
      </c>
      <c r="C22" s="463"/>
      <c r="D22" s="463"/>
      <c r="E22" s="463"/>
      <c r="F22" s="468"/>
      <c r="G22" s="463"/>
      <c r="H22" s="463"/>
      <c r="I22" s="464">
        <f t="shared" si="0"/>
        <v>0</v>
      </c>
      <c r="J22" s="231"/>
      <c r="K22" s="231"/>
      <c r="L22" s="231"/>
      <c r="M22" s="231"/>
      <c r="N22" s="231"/>
      <c r="O22" s="231"/>
      <c r="P22" s="231"/>
    </row>
    <row r="23" spans="1:16" s="227" customFormat="1" ht="12">
      <c r="A23" s="229" t="s">
        <v>542</v>
      </c>
      <c r="B23" s="461" t="s">
        <v>528</v>
      </c>
      <c r="C23" s="463"/>
      <c r="D23" s="463"/>
      <c r="E23" s="463"/>
      <c r="F23" s="463"/>
      <c r="G23" s="463"/>
      <c r="H23" s="463"/>
      <c r="I23" s="464">
        <f t="shared" si="0"/>
        <v>0</v>
      </c>
      <c r="J23" s="231"/>
      <c r="K23" s="231"/>
      <c r="L23" s="231"/>
      <c r="M23" s="231"/>
      <c r="N23" s="231"/>
      <c r="O23" s="231"/>
      <c r="P23" s="231"/>
    </row>
    <row r="24" spans="1:16" s="227" customFormat="1" ht="12">
      <c r="A24" s="229" t="s">
        <v>543</v>
      </c>
      <c r="B24" s="461" t="s">
        <v>529</v>
      </c>
      <c r="C24" s="463"/>
      <c r="D24" s="463"/>
      <c r="E24" s="463"/>
      <c r="F24" s="463"/>
      <c r="G24" s="463"/>
      <c r="H24" s="463"/>
      <c r="I24" s="464">
        <f t="shared" si="0"/>
        <v>0</v>
      </c>
      <c r="J24" s="231"/>
      <c r="K24" s="231"/>
      <c r="L24" s="231"/>
      <c r="M24" s="231"/>
      <c r="N24" s="231"/>
      <c r="O24" s="231"/>
      <c r="P24" s="231"/>
    </row>
    <row r="25" spans="1:16" s="227" customFormat="1" ht="12">
      <c r="A25" s="232" t="s">
        <v>544</v>
      </c>
      <c r="B25" s="469" t="s">
        <v>530</v>
      </c>
      <c r="C25" s="463"/>
      <c r="D25" s="463"/>
      <c r="E25" s="463"/>
      <c r="F25" s="463"/>
      <c r="G25" s="463"/>
      <c r="H25" s="463"/>
      <c r="I25" s="464">
        <f t="shared" si="0"/>
        <v>0</v>
      </c>
      <c r="J25" s="231"/>
      <c r="K25" s="231"/>
      <c r="L25" s="231"/>
      <c r="M25" s="231"/>
      <c r="N25" s="231"/>
      <c r="O25" s="231"/>
      <c r="P25" s="231"/>
    </row>
    <row r="26" spans="1:16" s="227" customFormat="1" ht="12">
      <c r="A26" s="230" t="s">
        <v>545</v>
      </c>
      <c r="B26" s="466" t="s">
        <v>531</v>
      </c>
      <c r="C26" s="226">
        <f aca="true" t="shared" si="2" ref="C26:H26">SUM(C19:C25)</f>
        <v>1674415</v>
      </c>
      <c r="D26" s="226">
        <f t="shared" si="2"/>
        <v>0</v>
      </c>
      <c r="E26" s="226">
        <f t="shared" si="2"/>
        <v>0</v>
      </c>
      <c r="F26" s="226">
        <f t="shared" si="2"/>
        <v>1674</v>
      </c>
      <c r="G26" s="226">
        <f t="shared" si="2"/>
        <v>0</v>
      </c>
      <c r="H26" s="226">
        <f t="shared" si="2"/>
        <v>0</v>
      </c>
      <c r="I26" s="464">
        <f t="shared" si="0"/>
        <v>1674</v>
      </c>
      <c r="J26" s="231"/>
      <c r="K26" s="231"/>
      <c r="L26" s="231"/>
      <c r="M26" s="231"/>
      <c r="N26" s="231"/>
      <c r="O26" s="231"/>
      <c r="P26" s="231"/>
    </row>
    <row r="27" spans="1:16" s="227" customFormat="1" ht="12">
      <c r="A27" s="233"/>
      <c r="B27" s="234"/>
      <c r="C27" s="235"/>
      <c r="D27" s="236"/>
      <c r="E27" s="236"/>
      <c r="F27" s="236"/>
      <c r="G27" s="236"/>
      <c r="H27" s="236"/>
      <c r="I27" s="236"/>
      <c r="J27" s="231"/>
      <c r="K27" s="231"/>
      <c r="L27" s="231"/>
      <c r="M27" s="231"/>
      <c r="N27" s="231"/>
      <c r="O27" s="231"/>
      <c r="P27" s="231"/>
    </row>
    <row r="28" spans="1:9" s="227" customFormat="1" ht="12">
      <c r="A28" s="237" t="s">
        <v>546</v>
      </c>
      <c r="B28" s="237"/>
      <c r="C28" s="237"/>
      <c r="D28" s="238"/>
      <c r="E28" s="238"/>
      <c r="F28" s="238"/>
      <c r="G28" s="238"/>
      <c r="H28" s="238"/>
      <c r="I28" s="238"/>
    </row>
    <row r="29" spans="1:9" s="227" customFormat="1" ht="12">
      <c r="A29" s="213"/>
      <c r="B29" s="214"/>
      <c r="C29" s="213"/>
      <c r="D29" s="239"/>
      <c r="E29" s="239"/>
      <c r="F29" s="239"/>
      <c r="G29" s="239"/>
      <c r="H29" s="239"/>
      <c r="I29" s="239"/>
    </row>
    <row r="30" spans="1:9" s="227" customFormat="1" ht="14.25">
      <c r="A30" s="282" t="s">
        <v>586</v>
      </c>
      <c r="B30" s="283"/>
      <c r="C30" s="392" t="s">
        <v>581</v>
      </c>
      <c r="D30" s="392"/>
      <c r="E30" s="392"/>
      <c r="F30" s="211"/>
      <c r="G30" s="211"/>
      <c r="H30" s="211"/>
      <c r="I30" s="211"/>
    </row>
    <row r="31" spans="1:9" s="227" customFormat="1" ht="15">
      <c r="A31" s="284"/>
      <c r="B31" s="284"/>
      <c r="C31" s="282"/>
      <c r="D31" s="285"/>
      <c r="E31" s="282"/>
      <c r="F31" s="211"/>
      <c r="G31" s="211"/>
      <c r="H31" s="211"/>
      <c r="I31" s="211"/>
    </row>
    <row r="32" spans="1:9" s="227" customFormat="1" ht="15">
      <c r="A32" s="286"/>
      <c r="B32" s="286"/>
      <c r="C32" s="392" t="s">
        <v>582</v>
      </c>
      <c r="D32" s="393"/>
      <c r="E32" s="393"/>
      <c r="F32" s="241"/>
      <c r="G32" s="241"/>
      <c r="H32" s="241"/>
      <c r="I32" s="241"/>
    </row>
    <row r="33" spans="1:9" s="227" customFormat="1" ht="12">
      <c r="A33" s="210"/>
      <c r="B33" s="240"/>
      <c r="C33" s="210"/>
      <c r="D33" s="241"/>
      <c r="E33" s="241"/>
      <c r="F33" s="241"/>
      <c r="G33" s="241"/>
      <c r="H33" s="241"/>
      <c r="I33" s="241"/>
    </row>
    <row r="34" spans="1:9" s="227" customFormat="1" ht="12">
      <c r="A34" s="210"/>
      <c r="B34" s="240"/>
      <c r="C34" s="210"/>
      <c r="D34" s="241"/>
      <c r="E34" s="241"/>
      <c r="F34" s="241"/>
      <c r="G34" s="241"/>
      <c r="H34" s="241"/>
      <c r="I34" s="241"/>
    </row>
    <row r="35" spans="1:9" s="227" customFormat="1" ht="12">
      <c r="A35" s="210"/>
      <c r="B35" s="240"/>
      <c r="C35" s="210"/>
      <c r="D35" s="241"/>
      <c r="E35" s="241"/>
      <c r="F35" s="241"/>
      <c r="G35" s="241"/>
      <c r="H35" s="241"/>
      <c r="I35" s="241"/>
    </row>
    <row r="36" spans="1:9" s="227" customFormat="1" ht="12">
      <c r="A36" s="210"/>
      <c r="B36" s="240"/>
      <c r="C36" s="210"/>
      <c r="D36" s="241"/>
      <c r="E36" s="241"/>
      <c r="F36" s="241"/>
      <c r="G36" s="241"/>
      <c r="H36" s="241"/>
      <c r="I36" s="241"/>
    </row>
    <row r="37" spans="1:9" s="227" customFormat="1" ht="12">
      <c r="A37" s="210"/>
      <c r="B37" s="240"/>
      <c r="C37" s="210"/>
      <c r="D37" s="241"/>
      <c r="E37" s="241"/>
      <c r="F37" s="241"/>
      <c r="G37" s="241"/>
      <c r="H37" s="241"/>
      <c r="I37" s="241"/>
    </row>
    <row r="38" spans="1:9" s="227" customFormat="1" ht="12">
      <c r="A38" s="210"/>
      <c r="B38" s="240"/>
      <c r="C38" s="210"/>
      <c r="D38" s="241"/>
      <c r="E38" s="241"/>
      <c r="F38" s="241"/>
      <c r="G38" s="241"/>
      <c r="H38" s="241"/>
      <c r="I38" s="241"/>
    </row>
    <row r="39" spans="1:9" s="227" customFormat="1" ht="12">
      <c r="A39" s="210"/>
      <c r="B39" s="240"/>
      <c r="C39" s="210"/>
      <c r="D39" s="241"/>
      <c r="E39" s="241"/>
      <c r="F39" s="241"/>
      <c r="G39" s="241"/>
      <c r="H39" s="241"/>
      <c r="I39" s="241"/>
    </row>
    <row r="40" spans="1:9" s="227" customFormat="1" ht="12">
      <c r="A40" s="210"/>
      <c r="B40" s="240"/>
      <c r="C40" s="210"/>
      <c r="D40" s="241"/>
      <c r="E40" s="241"/>
      <c r="F40" s="241"/>
      <c r="G40" s="241"/>
      <c r="H40" s="241"/>
      <c r="I40" s="241"/>
    </row>
    <row r="41" spans="1:9" s="227" customFormat="1" ht="12">
      <c r="A41" s="210"/>
      <c r="B41" s="240"/>
      <c r="C41" s="210"/>
      <c r="D41" s="241"/>
      <c r="E41" s="241"/>
      <c r="F41" s="241"/>
      <c r="G41" s="241"/>
      <c r="H41" s="241"/>
      <c r="I41" s="241"/>
    </row>
    <row r="42" spans="1:9" s="227" customFormat="1" ht="12">
      <c r="A42" s="210"/>
      <c r="B42" s="240"/>
      <c r="C42" s="210"/>
      <c r="D42" s="241"/>
      <c r="E42" s="241"/>
      <c r="F42" s="241"/>
      <c r="G42" s="241"/>
      <c r="H42" s="241"/>
      <c r="I42" s="241"/>
    </row>
    <row r="43" spans="1:9" s="227" customFormat="1" ht="12">
      <c r="A43" s="210"/>
      <c r="B43" s="240"/>
      <c r="C43" s="210"/>
      <c r="D43" s="241"/>
      <c r="E43" s="241"/>
      <c r="F43" s="241"/>
      <c r="G43" s="241"/>
      <c r="H43" s="241"/>
      <c r="I43" s="241"/>
    </row>
    <row r="44" spans="1:9" s="227" customFormat="1" ht="12">
      <c r="A44" s="210"/>
      <c r="B44" s="240"/>
      <c r="C44" s="210"/>
      <c r="D44" s="241"/>
      <c r="E44" s="241"/>
      <c r="F44" s="241"/>
      <c r="G44" s="241"/>
      <c r="H44" s="241"/>
      <c r="I44" s="241"/>
    </row>
    <row r="45" spans="1:9" s="227" customFormat="1" ht="12">
      <c r="A45" s="210"/>
      <c r="B45" s="240"/>
      <c r="C45" s="210"/>
      <c r="D45" s="241"/>
      <c r="E45" s="241"/>
      <c r="F45" s="241"/>
      <c r="G45" s="241"/>
      <c r="H45" s="241"/>
      <c r="I45" s="241"/>
    </row>
    <row r="46" spans="1:9" s="227" customFormat="1" ht="12">
      <c r="A46" s="210"/>
      <c r="B46" s="240"/>
      <c r="C46" s="210"/>
      <c r="D46" s="241"/>
      <c r="E46" s="241"/>
      <c r="F46" s="241"/>
      <c r="G46" s="241"/>
      <c r="H46" s="241"/>
      <c r="I46" s="241"/>
    </row>
    <row r="47" spans="1:9" s="227" customFormat="1" ht="12">
      <c r="A47" s="210"/>
      <c r="B47" s="240"/>
      <c r="C47" s="210"/>
      <c r="D47" s="241"/>
      <c r="E47" s="241"/>
      <c r="F47" s="241"/>
      <c r="G47" s="241"/>
      <c r="H47" s="241"/>
      <c r="I47" s="241"/>
    </row>
    <row r="48" spans="1:9" s="227" customFormat="1" ht="12">
      <c r="A48" s="210"/>
      <c r="B48" s="240"/>
      <c r="C48" s="210"/>
      <c r="D48" s="241"/>
      <c r="E48" s="241"/>
      <c r="F48" s="241"/>
      <c r="G48" s="241"/>
      <c r="H48" s="241"/>
      <c r="I48" s="241"/>
    </row>
    <row r="49" spans="1:9" s="227" customFormat="1" ht="12">
      <c r="A49" s="210"/>
      <c r="B49" s="240"/>
      <c r="C49" s="210"/>
      <c r="D49" s="241"/>
      <c r="E49" s="241"/>
      <c r="F49" s="241"/>
      <c r="G49" s="241"/>
      <c r="H49" s="241"/>
      <c r="I49" s="241"/>
    </row>
    <row r="50" spans="1:9" s="227" customFormat="1" ht="12">
      <c r="A50" s="210"/>
      <c r="B50" s="240"/>
      <c r="C50" s="210"/>
      <c r="D50" s="241"/>
      <c r="E50" s="241"/>
      <c r="F50" s="241"/>
      <c r="G50" s="241"/>
      <c r="H50" s="241"/>
      <c r="I50" s="241"/>
    </row>
    <row r="51" spans="1:9" s="227" customFormat="1" ht="12">
      <c r="A51" s="210"/>
      <c r="B51" s="240"/>
      <c r="C51" s="210"/>
      <c r="D51" s="241"/>
      <c r="E51" s="241"/>
      <c r="F51" s="241"/>
      <c r="G51" s="241"/>
      <c r="H51" s="241"/>
      <c r="I51" s="241"/>
    </row>
    <row r="52" spans="1:9" s="227" customFormat="1" ht="12">
      <c r="A52" s="210"/>
      <c r="B52" s="240"/>
      <c r="C52" s="210"/>
      <c r="D52" s="241"/>
      <c r="E52" s="241"/>
      <c r="F52" s="241"/>
      <c r="G52" s="241"/>
      <c r="H52" s="241"/>
      <c r="I52" s="241"/>
    </row>
    <row r="53" spans="1:9" s="227" customFormat="1" ht="12">
      <c r="A53" s="210"/>
      <c r="B53" s="240"/>
      <c r="C53" s="210"/>
      <c r="D53" s="241"/>
      <c r="E53" s="241"/>
      <c r="F53" s="241"/>
      <c r="G53" s="241"/>
      <c r="H53" s="241"/>
      <c r="I53" s="241"/>
    </row>
    <row r="54" spans="1:9" s="227" customFormat="1" ht="12">
      <c r="A54" s="210"/>
      <c r="B54" s="240"/>
      <c r="C54" s="210"/>
      <c r="D54" s="241"/>
      <c r="E54" s="241"/>
      <c r="F54" s="241"/>
      <c r="G54" s="241"/>
      <c r="H54" s="241"/>
      <c r="I54" s="241"/>
    </row>
    <row r="55" spans="1:9" s="227" customFormat="1" ht="12">
      <c r="A55" s="210"/>
      <c r="B55" s="240"/>
      <c r="C55" s="210"/>
      <c r="D55" s="241"/>
      <c r="E55" s="241"/>
      <c r="F55" s="241"/>
      <c r="G55" s="241"/>
      <c r="H55" s="241"/>
      <c r="I55" s="241"/>
    </row>
    <row r="56" spans="1:9" s="227" customFormat="1" ht="12">
      <c r="A56" s="210"/>
      <c r="B56" s="240"/>
      <c r="C56" s="210"/>
      <c r="D56" s="241"/>
      <c r="E56" s="241"/>
      <c r="F56" s="241"/>
      <c r="G56" s="241"/>
      <c r="H56" s="241"/>
      <c r="I56" s="241"/>
    </row>
    <row r="57" spans="1:9" s="227" customFormat="1" ht="12">
      <c r="A57" s="210"/>
      <c r="B57" s="240"/>
      <c r="C57" s="210"/>
      <c r="D57" s="241"/>
      <c r="E57" s="241"/>
      <c r="F57" s="241"/>
      <c r="G57" s="241"/>
      <c r="H57" s="241"/>
      <c r="I57" s="241"/>
    </row>
    <row r="58" spans="1:9" s="227" customFormat="1" ht="12">
      <c r="A58" s="210"/>
      <c r="B58" s="240"/>
      <c r="C58" s="210"/>
      <c r="D58" s="241"/>
      <c r="E58" s="241"/>
      <c r="F58" s="241"/>
      <c r="G58" s="241"/>
      <c r="H58" s="241"/>
      <c r="I58" s="241"/>
    </row>
    <row r="59" spans="1:9" s="227" customFormat="1" ht="12">
      <c r="A59" s="210"/>
      <c r="B59" s="240"/>
      <c r="C59" s="210"/>
      <c r="D59" s="241"/>
      <c r="E59" s="241"/>
      <c r="F59" s="241"/>
      <c r="G59" s="241"/>
      <c r="H59" s="241"/>
      <c r="I59" s="241"/>
    </row>
    <row r="60" spans="1:9" s="227" customFormat="1" ht="12">
      <c r="A60" s="210"/>
      <c r="B60" s="240"/>
      <c r="C60" s="210"/>
      <c r="D60" s="241"/>
      <c r="E60" s="241"/>
      <c r="F60" s="241"/>
      <c r="G60" s="241"/>
      <c r="H60" s="241"/>
      <c r="I60" s="241"/>
    </row>
    <row r="61" spans="1:9" s="227" customFormat="1" ht="12">
      <c r="A61" s="210"/>
      <c r="B61" s="240"/>
      <c r="C61" s="210"/>
      <c r="D61" s="241"/>
      <c r="E61" s="241"/>
      <c r="F61" s="241"/>
      <c r="G61" s="241"/>
      <c r="H61" s="241"/>
      <c r="I61" s="241"/>
    </row>
    <row r="62" spans="1:9" s="227" customFormat="1" ht="12">
      <c r="A62" s="210"/>
      <c r="B62" s="240"/>
      <c r="C62" s="210"/>
      <c r="D62" s="241"/>
      <c r="E62" s="241"/>
      <c r="F62" s="241"/>
      <c r="G62" s="241"/>
      <c r="H62" s="241"/>
      <c r="I62" s="241"/>
    </row>
    <row r="63" spans="1:9" s="227" customFormat="1" ht="12">
      <c r="A63" s="210"/>
      <c r="B63" s="240"/>
      <c r="C63" s="210"/>
      <c r="D63" s="241"/>
      <c r="E63" s="241"/>
      <c r="F63" s="241"/>
      <c r="G63" s="241"/>
      <c r="H63" s="241"/>
      <c r="I63" s="241"/>
    </row>
    <row r="64" spans="1:9" s="227" customFormat="1" ht="12">
      <c r="A64" s="210"/>
      <c r="B64" s="240"/>
      <c r="C64" s="210"/>
      <c r="D64" s="241"/>
      <c r="E64" s="241"/>
      <c r="F64" s="241"/>
      <c r="G64" s="241"/>
      <c r="H64" s="241"/>
      <c r="I64" s="241"/>
    </row>
    <row r="65" spans="1:9" s="227" customFormat="1" ht="12">
      <c r="A65" s="210"/>
      <c r="B65" s="240"/>
      <c r="C65" s="210"/>
      <c r="D65" s="241"/>
      <c r="E65" s="241"/>
      <c r="F65" s="241"/>
      <c r="G65" s="241"/>
      <c r="H65" s="241"/>
      <c r="I65" s="241"/>
    </row>
    <row r="66" spans="1:9" s="227" customFormat="1" ht="12">
      <c r="A66" s="210"/>
      <c r="B66" s="240"/>
      <c r="C66" s="210"/>
      <c r="D66" s="241"/>
      <c r="E66" s="241"/>
      <c r="F66" s="241"/>
      <c r="G66" s="241"/>
      <c r="H66" s="241"/>
      <c r="I66" s="241"/>
    </row>
    <row r="67" spans="1:9" s="227" customFormat="1" ht="12">
      <c r="A67" s="210"/>
      <c r="B67" s="240"/>
      <c r="C67" s="210"/>
      <c r="D67" s="241"/>
      <c r="E67" s="241"/>
      <c r="F67" s="241"/>
      <c r="G67" s="241"/>
      <c r="H67" s="241"/>
      <c r="I67" s="241"/>
    </row>
    <row r="68" spans="1:9" s="227" customFormat="1" ht="12">
      <c r="A68" s="210"/>
      <c r="B68" s="240"/>
      <c r="C68" s="210"/>
      <c r="D68" s="241"/>
      <c r="E68" s="241"/>
      <c r="F68" s="241"/>
      <c r="G68" s="241"/>
      <c r="H68" s="241"/>
      <c r="I68" s="241"/>
    </row>
    <row r="69" spans="1:9" s="227" customFormat="1" ht="12">
      <c r="A69" s="210"/>
      <c r="B69" s="240"/>
      <c r="C69" s="210"/>
      <c r="D69" s="241"/>
      <c r="E69" s="241"/>
      <c r="F69" s="241"/>
      <c r="G69" s="241"/>
      <c r="H69" s="241"/>
      <c r="I69" s="241"/>
    </row>
    <row r="70" spans="1:9" s="227" customFormat="1" ht="12">
      <c r="A70" s="210"/>
      <c r="B70" s="240"/>
      <c r="C70" s="210"/>
      <c r="D70" s="241"/>
      <c r="E70" s="241"/>
      <c r="F70" s="241"/>
      <c r="G70" s="241"/>
      <c r="H70" s="241"/>
      <c r="I70" s="241"/>
    </row>
    <row r="71" spans="1:9" s="227" customFormat="1" ht="12">
      <c r="A71" s="210"/>
      <c r="B71" s="240"/>
      <c r="C71" s="210"/>
      <c r="D71" s="241"/>
      <c r="E71" s="241"/>
      <c r="F71" s="241"/>
      <c r="G71" s="241"/>
      <c r="H71" s="241"/>
      <c r="I71" s="241"/>
    </row>
    <row r="72" spans="1:9" s="227" customFormat="1" ht="12">
      <c r="A72" s="210"/>
      <c r="B72" s="240"/>
      <c r="C72" s="210"/>
      <c r="D72" s="241"/>
      <c r="E72" s="241"/>
      <c r="F72" s="241"/>
      <c r="G72" s="241"/>
      <c r="H72" s="241"/>
      <c r="I72" s="241"/>
    </row>
    <row r="73" spans="1:9" s="227" customFormat="1" ht="12">
      <c r="A73" s="210"/>
      <c r="B73" s="240"/>
      <c r="C73" s="210"/>
      <c r="D73" s="241"/>
      <c r="E73" s="241"/>
      <c r="F73" s="241"/>
      <c r="G73" s="241"/>
      <c r="H73" s="241"/>
      <c r="I73" s="241"/>
    </row>
    <row r="74" spans="1:9" s="227" customFormat="1" ht="12">
      <c r="A74" s="210"/>
      <c r="B74" s="240"/>
      <c r="C74" s="210"/>
      <c r="D74" s="241"/>
      <c r="E74" s="241"/>
      <c r="F74" s="241"/>
      <c r="G74" s="241"/>
      <c r="H74" s="241"/>
      <c r="I74" s="241"/>
    </row>
    <row r="75" spans="1:9" s="227" customFormat="1" ht="12">
      <c r="A75" s="210"/>
      <c r="B75" s="240"/>
      <c r="C75" s="210"/>
      <c r="D75" s="241"/>
      <c r="E75" s="241"/>
      <c r="F75" s="241"/>
      <c r="G75" s="241"/>
      <c r="H75" s="241"/>
      <c r="I75" s="241"/>
    </row>
    <row r="76" spans="1:9" s="227" customFormat="1" ht="12">
      <c r="A76" s="210"/>
      <c r="B76" s="240"/>
      <c r="C76" s="210"/>
      <c r="D76" s="241"/>
      <c r="E76" s="241"/>
      <c r="F76" s="241"/>
      <c r="G76" s="241"/>
      <c r="H76" s="241"/>
      <c r="I76" s="241"/>
    </row>
    <row r="77" spans="1:9" s="227" customFormat="1" ht="12">
      <c r="A77" s="210"/>
      <c r="B77" s="240"/>
      <c r="C77" s="210"/>
      <c r="D77" s="241"/>
      <c r="E77" s="241"/>
      <c r="F77" s="241"/>
      <c r="G77" s="241"/>
      <c r="H77" s="241"/>
      <c r="I77" s="241"/>
    </row>
    <row r="78" spans="1:9" s="227" customFormat="1" ht="12">
      <c r="A78" s="210"/>
      <c r="B78" s="240"/>
      <c r="C78" s="210"/>
      <c r="D78" s="241"/>
      <c r="E78" s="241"/>
      <c r="F78" s="241"/>
      <c r="G78" s="241"/>
      <c r="H78" s="241"/>
      <c r="I78" s="241"/>
    </row>
    <row r="79" spans="1:9" s="227" customFormat="1" ht="12">
      <c r="A79" s="210"/>
      <c r="B79" s="240"/>
      <c r="C79" s="210"/>
      <c r="D79" s="241"/>
      <c r="E79" s="241"/>
      <c r="F79" s="241"/>
      <c r="G79" s="241"/>
      <c r="H79" s="241"/>
      <c r="I79" s="241"/>
    </row>
    <row r="80" spans="1:9" s="227" customFormat="1" ht="12">
      <c r="A80" s="210"/>
      <c r="B80" s="240"/>
      <c r="C80" s="210"/>
      <c r="D80" s="241"/>
      <c r="E80" s="241"/>
      <c r="F80" s="241"/>
      <c r="G80" s="241"/>
      <c r="H80" s="241"/>
      <c r="I80" s="241"/>
    </row>
    <row r="81" spans="1:9" s="227" customFormat="1" ht="12">
      <c r="A81" s="210"/>
      <c r="B81" s="240"/>
      <c r="C81" s="210"/>
      <c r="D81" s="241"/>
      <c r="E81" s="241"/>
      <c r="F81" s="241"/>
      <c r="G81" s="241"/>
      <c r="H81" s="241"/>
      <c r="I81" s="241"/>
    </row>
    <row r="82" spans="1:9" s="227" customFormat="1" ht="12">
      <c r="A82" s="210"/>
      <c r="B82" s="240"/>
      <c r="C82" s="210"/>
      <c r="D82" s="241"/>
      <c r="E82" s="241"/>
      <c r="F82" s="241"/>
      <c r="G82" s="241"/>
      <c r="H82" s="241"/>
      <c r="I82" s="241"/>
    </row>
    <row r="83" spans="1:9" s="227" customFormat="1" ht="12">
      <c r="A83" s="210"/>
      <c r="B83" s="240"/>
      <c r="C83" s="210"/>
      <c r="D83" s="241"/>
      <c r="E83" s="241"/>
      <c r="F83" s="241"/>
      <c r="G83" s="241"/>
      <c r="H83" s="241"/>
      <c r="I83" s="241"/>
    </row>
    <row r="84" spans="1:9" s="227" customFormat="1" ht="12">
      <c r="A84" s="210"/>
      <c r="B84" s="240"/>
      <c r="C84" s="210"/>
      <c r="D84" s="241"/>
      <c r="E84" s="241"/>
      <c r="F84" s="241"/>
      <c r="G84" s="241"/>
      <c r="H84" s="241"/>
      <c r="I84" s="241"/>
    </row>
    <row r="85" spans="1:9" s="227" customFormat="1" ht="12">
      <c r="A85" s="210"/>
      <c r="B85" s="240"/>
      <c r="C85" s="210"/>
      <c r="D85" s="241"/>
      <c r="E85" s="241"/>
      <c r="F85" s="241"/>
      <c r="G85" s="241"/>
      <c r="H85" s="241"/>
      <c r="I85" s="241"/>
    </row>
    <row r="86" spans="1:9" s="227" customFormat="1" ht="12">
      <c r="A86" s="210"/>
      <c r="B86" s="240"/>
      <c r="C86" s="210"/>
      <c r="D86" s="241"/>
      <c r="E86" s="241"/>
      <c r="F86" s="241"/>
      <c r="G86" s="241"/>
      <c r="H86" s="241"/>
      <c r="I86" s="241"/>
    </row>
    <row r="87" spans="1:9" s="227" customFormat="1" ht="12">
      <c r="A87" s="210"/>
      <c r="B87" s="240"/>
      <c r="C87" s="210"/>
      <c r="D87" s="241"/>
      <c r="E87" s="241"/>
      <c r="F87" s="241"/>
      <c r="G87" s="241"/>
      <c r="H87" s="241"/>
      <c r="I87" s="241"/>
    </row>
    <row r="88" spans="1:9" s="227" customFormat="1" ht="12">
      <c r="A88" s="210"/>
      <c r="B88" s="240"/>
      <c r="C88" s="210"/>
      <c r="D88" s="241"/>
      <c r="E88" s="241"/>
      <c r="F88" s="241"/>
      <c r="G88" s="241"/>
      <c r="H88" s="241"/>
      <c r="I88" s="241"/>
    </row>
    <row r="89" spans="1:9" s="227" customFormat="1" ht="12">
      <c r="A89" s="210"/>
      <c r="B89" s="240"/>
      <c r="C89" s="210"/>
      <c r="D89" s="241"/>
      <c r="E89" s="241"/>
      <c r="F89" s="241"/>
      <c r="G89" s="241"/>
      <c r="H89" s="241"/>
      <c r="I89" s="241"/>
    </row>
    <row r="90" spans="1:9" s="227" customFormat="1" ht="12">
      <c r="A90" s="210"/>
      <c r="B90" s="240"/>
      <c r="C90" s="210"/>
      <c r="D90" s="241"/>
      <c r="E90" s="241"/>
      <c r="F90" s="241"/>
      <c r="G90" s="241"/>
      <c r="H90" s="241"/>
      <c r="I90" s="241"/>
    </row>
    <row r="91" spans="1:9" s="227" customFormat="1" ht="12">
      <c r="A91" s="210"/>
      <c r="B91" s="240"/>
      <c r="C91" s="210"/>
      <c r="D91" s="241"/>
      <c r="E91" s="241"/>
      <c r="F91" s="241"/>
      <c r="G91" s="241"/>
      <c r="H91" s="241"/>
      <c r="I91" s="241"/>
    </row>
    <row r="92" spans="1:9" s="227" customFormat="1" ht="12">
      <c r="A92" s="210"/>
      <c r="B92" s="240"/>
      <c r="C92" s="210"/>
      <c r="D92" s="241"/>
      <c r="E92" s="241"/>
      <c r="F92" s="241"/>
      <c r="G92" s="241"/>
      <c r="H92" s="241"/>
      <c r="I92" s="241"/>
    </row>
    <row r="93" spans="1:9" s="227" customFormat="1" ht="12">
      <c r="A93" s="210"/>
      <c r="B93" s="240"/>
      <c r="C93" s="210"/>
      <c r="D93" s="241"/>
      <c r="E93" s="241"/>
      <c r="F93" s="241"/>
      <c r="G93" s="241"/>
      <c r="H93" s="241"/>
      <c r="I93" s="241"/>
    </row>
    <row r="94" spans="1:9" s="227" customFormat="1" ht="12">
      <c r="A94" s="210"/>
      <c r="B94" s="240"/>
      <c r="C94" s="210"/>
      <c r="D94" s="241"/>
      <c r="E94" s="241"/>
      <c r="F94" s="241"/>
      <c r="G94" s="241"/>
      <c r="H94" s="241"/>
      <c r="I94" s="241"/>
    </row>
    <row r="95" spans="1:9" s="227" customFormat="1" ht="12">
      <c r="A95" s="210"/>
      <c r="B95" s="240"/>
      <c r="C95" s="210"/>
      <c r="D95" s="241"/>
      <c r="E95" s="241"/>
      <c r="F95" s="241"/>
      <c r="G95" s="241"/>
      <c r="H95" s="241"/>
      <c r="I95" s="241"/>
    </row>
    <row r="96" spans="1:9" s="227" customFormat="1" ht="12">
      <c r="A96" s="210"/>
      <c r="B96" s="240"/>
      <c r="C96" s="210"/>
      <c r="D96" s="241"/>
      <c r="E96" s="241"/>
      <c r="F96" s="241"/>
      <c r="G96" s="241"/>
      <c r="H96" s="241"/>
      <c r="I96" s="241"/>
    </row>
    <row r="97" spans="1:9" s="227" customFormat="1" ht="12">
      <c r="A97" s="210"/>
      <c r="B97" s="240"/>
      <c r="C97" s="210"/>
      <c r="D97" s="241"/>
      <c r="E97" s="241"/>
      <c r="F97" s="241"/>
      <c r="G97" s="241"/>
      <c r="H97" s="241"/>
      <c r="I97" s="241"/>
    </row>
    <row r="98" spans="1:9" s="227" customFormat="1" ht="12">
      <c r="A98" s="210"/>
      <c r="B98" s="240"/>
      <c r="C98" s="210"/>
      <c r="D98" s="241"/>
      <c r="E98" s="241"/>
      <c r="F98" s="241"/>
      <c r="G98" s="241"/>
      <c r="H98" s="241"/>
      <c r="I98" s="241"/>
    </row>
    <row r="99" spans="1:9" s="227" customFormat="1" ht="12">
      <c r="A99" s="210"/>
      <c r="B99" s="240"/>
      <c r="C99" s="210"/>
      <c r="D99" s="241"/>
      <c r="E99" s="241"/>
      <c r="F99" s="241"/>
      <c r="G99" s="241"/>
      <c r="H99" s="241"/>
      <c r="I99" s="241"/>
    </row>
    <row r="100" spans="1:9" s="227" customFormat="1" ht="12">
      <c r="A100" s="210"/>
      <c r="B100" s="240"/>
      <c r="C100" s="210"/>
      <c r="D100" s="241"/>
      <c r="E100" s="241"/>
      <c r="F100" s="241"/>
      <c r="G100" s="241"/>
      <c r="H100" s="241"/>
      <c r="I100" s="241"/>
    </row>
    <row r="101" spans="1:9" s="227" customFormat="1" ht="12">
      <c r="A101" s="210"/>
      <c r="B101" s="240"/>
      <c r="C101" s="210"/>
      <c r="D101" s="241"/>
      <c r="E101" s="241"/>
      <c r="F101" s="241"/>
      <c r="G101" s="241"/>
      <c r="H101" s="241"/>
      <c r="I101" s="241"/>
    </row>
    <row r="102" spans="1:9" s="227" customFormat="1" ht="12">
      <c r="A102" s="210"/>
      <c r="B102" s="240"/>
      <c r="C102" s="210"/>
      <c r="D102" s="241"/>
      <c r="E102" s="241"/>
      <c r="F102" s="241"/>
      <c r="G102" s="241"/>
      <c r="H102" s="241"/>
      <c r="I102" s="241"/>
    </row>
    <row r="103" spans="1:9" s="227" customFormat="1" ht="12">
      <c r="A103" s="210"/>
      <c r="B103" s="240"/>
      <c r="C103" s="210"/>
      <c r="D103" s="241"/>
      <c r="E103" s="241"/>
      <c r="F103" s="241"/>
      <c r="G103" s="241"/>
      <c r="H103" s="241"/>
      <c r="I103" s="241"/>
    </row>
    <row r="104" spans="1:9" s="227" customFormat="1" ht="12">
      <c r="A104" s="210"/>
      <c r="B104" s="240"/>
      <c r="C104" s="210"/>
      <c r="D104" s="241"/>
      <c r="E104" s="241"/>
      <c r="F104" s="241"/>
      <c r="G104" s="241"/>
      <c r="H104" s="241"/>
      <c r="I104" s="241"/>
    </row>
    <row r="105" spans="1:9" s="227" customFormat="1" ht="12">
      <c r="A105" s="210"/>
      <c r="B105" s="240"/>
      <c r="C105" s="210"/>
      <c r="D105" s="241"/>
      <c r="E105" s="241"/>
      <c r="F105" s="241"/>
      <c r="G105" s="241"/>
      <c r="H105" s="241"/>
      <c r="I105" s="241"/>
    </row>
    <row r="106" spans="1:9" s="227" customFormat="1" ht="12">
      <c r="A106" s="210"/>
      <c r="B106" s="240"/>
      <c r="C106" s="210"/>
      <c r="D106" s="241"/>
      <c r="E106" s="241"/>
      <c r="F106" s="241"/>
      <c r="G106" s="241"/>
      <c r="H106" s="241"/>
      <c r="I106" s="241"/>
    </row>
    <row r="107" spans="1:9" s="227" customFormat="1" ht="12">
      <c r="A107" s="210"/>
      <c r="B107" s="240"/>
      <c r="C107" s="210"/>
      <c r="D107" s="241"/>
      <c r="E107" s="241"/>
      <c r="F107" s="241"/>
      <c r="G107" s="241"/>
      <c r="H107" s="241"/>
      <c r="I107" s="241"/>
    </row>
    <row r="108" spans="1:9" s="227" customFormat="1" ht="12">
      <c r="A108" s="210"/>
      <c r="B108" s="240"/>
      <c r="C108" s="210"/>
      <c r="D108" s="241"/>
      <c r="E108" s="241"/>
      <c r="F108" s="241"/>
      <c r="G108" s="241"/>
      <c r="H108" s="241"/>
      <c r="I108" s="241"/>
    </row>
    <row r="109" spans="1:9" s="227" customFormat="1" ht="12">
      <c r="A109" s="210"/>
      <c r="B109" s="240"/>
      <c r="C109" s="210"/>
      <c r="D109" s="241"/>
      <c r="E109" s="241"/>
      <c r="F109" s="241"/>
      <c r="G109" s="241"/>
      <c r="H109" s="241"/>
      <c r="I109" s="241"/>
    </row>
    <row r="110" spans="1:9" s="227" customFormat="1" ht="12">
      <c r="A110" s="210"/>
      <c r="B110" s="240"/>
      <c r="C110" s="210"/>
      <c r="D110" s="241"/>
      <c r="E110" s="241"/>
      <c r="F110" s="241"/>
      <c r="G110" s="241"/>
      <c r="H110" s="241"/>
      <c r="I110" s="241"/>
    </row>
    <row r="111" spans="1:9" s="227" customFormat="1" ht="12">
      <c r="A111" s="210"/>
      <c r="B111" s="240"/>
      <c r="C111" s="210"/>
      <c r="D111" s="241"/>
      <c r="E111" s="241"/>
      <c r="F111" s="241"/>
      <c r="G111" s="241"/>
      <c r="H111" s="241"/>
      <c r="I111" s="241"/>
    </row>
    <row r="112" spans="1:9" s="227" customFormat="1" ht="12">
      <c r="A112" s="210"/>
      <c r="B112" s="240"/>
      <c r="C112" s="210"/>
      <c r="D112" s="241"/>
      <c r="E112" s="241"/>
      <c r="F112" s="241"/>
      <c r="G112" s="241"/>
      <c r="H112" s="241"/>
      <c r="I112" s="241"/>
    </row>
    <row r="113" spans="1:9" s="227" customFormat="1" ht="12">
      <c r="A113" s="210"/>
      <c r="B113" s="240"/>
      <c r="C113" s="210"/>
      <c r="D113" s="241"/>
      <c r="E113" s="241"/>
      <c r="F113" s="241"/>
      <c r="G113" s="241"/>
      <c r="H113" s="241"/>
      <c r="I113" s="241"/>
    </row>
    <row r="114" spans="1:9" s="227" customFormat="1" ht="12">
      <c r="A114" s="210"/>
      <c r="B114" s="240"/>
      <c r="C114" s="210"/>
      <c r="D114" s="241"/>
      <c r="E114" s="241"/>
      <c r="F114" s="241"/>
      <c r="G114" s="241"/>
      <c r="H114" s="241"/>
      <c r="I114" s="241"/>
    </row>
    <row r="115" spans="1:9" s="227" customFormat="1" ht="12">
      <c r="A115" s="210"/>
      <c r="B115" s="240"/>
      <c r="C115" s="210"/>
      <c r="D115" s="241"/>
      <c r="E115" s="241"/>
      <c r="F115" s="241"/>
      <c r="G115" s="241"/>
      <c r="H115" s="241"/>
      <c r="I115" s="241"/>
    </row>
    <row r="116" spans="1:9" s="227" customFormat="1" ht="12">
      <c r="A116" s="210"/>
      <c r="B116" s="240"/>
      <c r="C116" s="210"/>
      <c r="D116" s="241"/>
      <c r="E116" s="241"/>
      <c r="F116" s="241"/>
      <c r="G116" s="241"/>
      <c r="H116" s="241"/>
      <c r="I116" s="241"/>
    </row>
    <row r="117" spans="1:9" s="227" customFormat="1" ht="12">
      <c r="A117" s="210"/>
      <c r="B117" s="240"/>
      <c r="C117" s="210"/>
      <c r="D117" s="241"/>
      <c r="E117" s="241"/>
      <c r="F117" s="241"/>
      <c r="G117" s="241"/>
      <c r="H117" s="241"/>
      <c r="I117" s="241"/>
    </row>
    <row r="118" spans="1:9" s="227" customFormat="1" ht="12">
      <c r="A118" s="210"/>
      <c r="B118" s="240"/>
      <c r="C118" s="210"/>
      <c r="D118" s="241"/>
      <c r="E118" s="241"/>
      <c r="F118" s="241"/>
      <c r="G118" s="241"/>
      <c r="H118" s="241"/>
      <c r="I118" s="241"/>
    </row>
    <row r="119" spans="4:9" ht="12">
      <c r="D119" s="241"/>
      <c r="E119" s="241"/>
      <c r="F119" s="241"/>
      <c r="G119" s="241"/>
      <c r="H119" s="241"/>
      <c r="I119" s="241"/>
    </row>
    <row r="120" spans="4:9" ht="12">
      <c r="D120" s="241"/>
      <c r="E120" s="241"/>
      <c r="F120" s="241"/>
      <c r="G120" s="241"/>
      <c r="H120" s="241"/>
      <c r="I120" s="241"/>
    </row>
    <row r="121" spans="4:9" ht="12">
      <c r="D121" s="241"/>
      <c r="E121" s="241"/>
      <c r="F121" s="241"/>
      <c r="G121" s="241"/>
      <c r="H121" s="241"/>
      <c r="I121" s="241"/>
    </row>
    <row r="122" spans="4:9" ht="12">
      <c r="D122" s="241"/>
      <c r="E122" s="241"/>
      <c r="F122" s="241"/>
      <c r="G122" s="241"/>
      <c r="H122" s="241"/>
      <c r="I122" s="241"/>
    </row>
    <row r="123" spans="4:9" ht="12">
      <c r="D123" s="241"/>
      <c r="E123" s="241"/>
      <c r="F123" s="241"/>
      <c r="G123" s="241"/>
      <c r="H123" s="241"/>
      <c r="I123" s="241"/>
    </row>
    <row r="124" spans="4:9" ht="12">
      <c r="D124" s="241"/>
      <c r="E124" s="241"/>
      <c r="F124" s="241"/>
      <c r="G124" s="241"/>
      <c r="H124" s="241"/>
      <c r="I124" s="241"/>
    </row>
    <row r="125" spans="4:9" ht="12">
      <c r="D125" s="241"/>
      <c r="E125" s="241"/>
      <c r="F125" s="241"/>
      <c r="G125" s="241"/>
      <c r="H125" s="241"/>
      <c r="I125" s="241"/>
    </row>
    <row r="126" spans="4:9" ht="12">
      <c r="D126" s="241"/>
      <c r="E126" s="241"/>
      <c r="F126" s="241"/>
      <c r="G126" s="241"/>
      <c r="H126" s="241"/>
      <c r="I126" s="241"/>
    </row>
    <row r="127" spans="4:9" ht="12">
      <c r="D127" s="241"/>
      <c r="E127" s="241"/>
      <c r="F127" s="241"/>
      <c r="G127" s="241"/>
      <c r="H127" s="241"/>
      <c r="I127" s="241"/>
    </row>
    <row r="128" spans="4:9" ht="12">
      <c r="D128" s="241"/>
      <c r="E128" s="241"/>
      <c r="F128" s="241"/>
      <c r="G128" s="241"/>
      <c r="H128" s="241"/>
      <c r="I128" s="241"/>
    </row>
    <row r="129" spans="4:9" ht="12">
      <c r="D129" s="241"/>
      <c r="E129" s="241"/>
      <c r="F129" s="241"/>
      <c r="G129" s="241"/>
      <c r="H129" s="241"/>
      <c r="I129" s="241"/>
    </row>
    <row r="130" spans="4:9" ht="12">
      <c r="D130" s="241"/>
      <c r="E130" s="241"/>
      <c r="F130" s="241"/>
      <c r="G130" s="241"/>
      <c r="H130" s="241"/>
      <c r="I130" s="241"/>
    </row>
    <row r="131" spans="4:9" ht="12">
      <c r="D131" s="241"/>
      <c r="E131" s="241"/>
      <c r="F131" s="241"/>
      <c r="G131" s="241"/>
      <c r="H131" s="241"/>
      <c r="I131" s="241"/>
    </row>
    <row r="132" spans="4:9" ht="12">
      <c r="D132" s="241"/>
      <c r="E132" s="241"/>
      <c r="F132" s="241"/>
      <c r="G132" s="241"/>
      <c r="H132" s="241"/>
      <c r="I132" s="241"/>
    </row>
    <row r="133" spans="4:9" ht="12">
      <c r="D133" s="241"/>
      <c r="E133" s="241"/>
      <c r="F133" s="241"/>
      <c r="G133" s="241"/>
      <c r="H133" s="241"/>
      <c r="I133" s="241"/>
    </row>
    <row r="134" spans="4:9" ht="12">
      <c r="D134" s="241"/>
      <c r="E134" s="241"/>
      <c r="F134" s="241"/>
      <c r="G134" s="241"/>
      <c r="H134" s="241"/>
      <c r="I134" s="241"/>
    </row>
    <row r="135" spans="4:9" ht="12">
      <c r="D135" s="241"/>
      <c r="E135" s="241"/>
      <c r="F135" s="241"/>
      <c r="G135" s="241"/>
      <c r="H135" s="241"/>
      <c r="I135" s="241"/>
    </row>
    <row r="136" spans="4:9" ht="12">
      <c r="D136" s="241"/>
      <c r="E136" s="241"/>
      <c r="F136" s="241"/>
      <c r="G136" s="241"/>
      <c r="H136" s="241"/>
      <c r="I136" s="241"/>
    </row>
    <row r="137" spans="4:9" ht="12">
      <c r="D137" s="241"/>
      <c r="E137" s="241"/>
      <c r="F137" s="241"/>
      <c r="G137" s="241"/>
      <c r="H137" s="241"/>
      <c r="I137" s="241"/>
    </row>
    <row r="138" spans="4:9" ht="12">
      <c r="D138" s="241"/>
      <c r="E138" s="241"/>
      <c r="F138" s="241"/>
      <c r="G138" s="241"/>
      <c r="H138" s="241"/>
      <c r="I138" s="241"/>
    </row>
    <row r="139" spans="4:9" ht="12">
      <c r="D139" s="241"/>
      <c r="E139" s="241"/>
      <c r="F139" s="241"/>
      <c r="G139" s="241"/>
      <c r="H139" s="241"/>
      <c r="I139" s="241"/>
    </row>
    <row r="140" spans="4:9" ht="12">
      <c r="D140" s="241"/>
      <c r="E140" s="241"/>
      <c r="F140" s="241"/>
      <c r="G140" s="241"/>
      <c r="H140" s="241"/>
      <c r="I140" s="241"/>
    </row>
    <row r="141" spans="4:9" ht="12">
      <c r="D141" s="241"/>
      <c r="E141" s="241"/>
      <c r="F141" s="241"/>
      <c r="G141" s="241"/>
      <c r="H141" s="241"/>
      <c r="I141" s="241"/>
    </row>
    <row r="142" spans="4:9" ht="12">
      <c r="D142" s="241"/>
      <c r="E142" s="241"/>
      <c r="F142" s="241"/>
      <c r="G142" s="241"/>
      <c r="H142" s="241"/>
      <c r="I142" s="241"/>
    </row>
    <row r="143" spans="4:9" ht="12">
      <c r="D143" s="241"/>
      <c r="E143" s="241"/>
      <c r="F143" s="241"/>
      <c r="G143" s="241"/>
      <c r="H143" s="241"/>
      <c r="I143" s="241"/>
    </row>
    <row r="144" spans="4:9" ht="12">
      <c r="D144" s="241"/>
      <c r="E144" s="241"/>
      <c r="F144" s="241"/>
      <c r="G144" s="241"/>
      <c r="H144" s="241"/>
      <c r="I144" s="241"/>
    </row>
    <row r="145" spans="4:9" ht="12">
      <c r="D145" s="241"/>
      <c r="E145" s="241"/>
      <c r="F145" s="241"/>
      <c r="G145" s="241"/>
      <c r="H145" s="241"/>
      <c r="I145" s="241"/>
    </row>
    <row r="146" spans="4:9" ht="12">
      <c r="D146" s="241"/>
      <c r="E146" s="241"/>
      <c r="F146" s="241"/>
      <c r="G146" s="241"/>
      <c r="H146" s="241"/>
      <c r="I146" s="241"/>
    </row>
    <row r="147" spans="4:9" ht="12">
      <c r="D147" s="241"/>
      <c r="E147" s="241"/>
      <c r="F147" s="241"/>
      <c r="G147" s="241"/>
      <c r="H147" s="241"/>
      <c r="I147" s="241"/>
    </row>
    <row r="148" spans="4:9" ht="12">
      <c r="D148" s="241"/>
      <c r="E148" s="241"/>
      <c r="F148" s="241"/>
      <c r="G148" s="241"/>
      <c r="H148" s="241"/>
      <c r="I148" s="241"/>
    </row>
    <row r="149" spans="4:9" ht="12">
      <c r="D149" s="241"/>
      <c r="E149" s="241"/>
      <c r="F149" s="241"/>
      <c r="G149" s="241"/>
      <c r="H149" s="241"/>
      <c r="I149" s="241"/>
    </row>
    <row r="150" spans="4:9" ht="12">
      <c r="D150" s="241"/>
      <c r="E150" s="241"/>
      <c r="F150" s="241"/>
      <c r="G150" s="241"/>
      <c r="H150" s="241"/>
      <c r="I150" s="241"/>
    </row>
    <row r="151" spans="4:9" ht="12">
      <c r="D151" s="241"/>
      <c r="E151" s="241"/>
      <c r="F151" s="241"/>
      <c r="G151" s="241"/>
      <c r="H151" s="241"/>
      <c r="I151" s="241"/>
    </row>
    <row r="152" spans="4:9" ht="12">
      <c r="D152" s="241"/>
      <c r="E152" s="241"/>
      <c r="F152" s="241"/>
      <c r="G152" s="241"/>
      <c r="H152" s="241"/>
      <c r="I152" s="241"/>
    </row>
    <row r="153" spans="4:9" ht="12">
      <c r="D153" s="241"/>
      <c r="E153" s="241"/>
      <c r="F153" s="241"/>
      <c r="G153" s="241"/>
      <c r="H153" s="241"/>
      <c r="I153" s="241"/>
    </row>
    <row r="154" spans="4:9" ht="12">
      <c r="D154" s="241"/>
      <c r="E154" s="241"/>
      <c r="F154" s="241"/>
      <c r="G154" s="241"/>
      <c r="H154" s="241"/>
      <c r="I154" s="241"/>
    </row>
    <row r="155" spans="4:9" ht="12">
      <c r="D155" s="241"/>
      <c r="E155" s="241"/>
      <c r="F155" s="241"/>
      <c r="G155" s="241"/>
      <c r="H155" s="241"/>
      <c r="I155" s="241"/>
    </row>
    <row r="156" spans="4:9" ht="12">
      <c r="D156" s="241"/>
      <c r="E156" s="241"/>
      <c r="F156" s="241"/>
      <c r="G156" s="241"/>
      <c r="H156" s="241"/>
      <c r="I156" s="241"/>
    </row>
    <row r="157" spans="4:9" ht="12">
      <c r="D157" s="241"/>
      <c r="E157" s="241"/>
      <c r="F157" s="241"/>
      <c r="G157" s="241"/>
      <c r="H157" s="241"/>
      <c r="I157" s="241"/>
    </row>
    <row r="158" spans="4:9" ht="12">
      <c r="D158" s="241"/>
      <c r="E158" s="241"/>
      <c r="F158" s="241"/>
      <c r="G158" s="241"/>
      <c r="H158" s="241"/>
      <c r="I158" s="241"/>
    </row>
    <row r="159" spans="4:9" ht="12">
      <c r="D159" s="241"/>
      <c r="E159" s="241"/>
      <c r="F159" s="241"/>
      <c r="G159" s="241"/>
      <c r="H159" s="241"/>
      <c r="I159" s="241"/>
    </row>
    <row r="160" spans="4:9" ht="12">
      <c r="D160" s="241"/>
      <c r="E160" s="241"/>
      <c r="F160" s="241"/>
      <c r="G160" s="241"/>
      <c r="H160" s="241"/>
      <c r="I160" s="241"/>
    </row>
    <row r="161" spans="4:9" ht="12">
      <c r="D161" s="241"/>
      <c r="E161" s="241"/>
      <c r="F161" s="241"/>
      <c r="G161" s="241"/>
      <c r="H161" s="241"/>
      <c r="I161" s="241"/>
    </row>
    <row r="162" spans="4:9" ht="12">
      <c r="D162" s="241"/>
      <c r="E162" s="241"/>
      <c r="F162" s="241"/>
      <c r="G162" s="241"/>
      <c r="H162" s="241"/>
      <c r="I162" s="241"/>
    </row>
    <row r="163" spans="4:9" ht="12">
      <c r="D163" s="241"/>
      <c r="E163" s="241"/>
      <c r="F163" s="241"/>
      <c r="G163" s="241"/>
      <c r="H163" s="241"/>
      <c r="I163" s="241"/>
    </row>
    <row r="164" spans="4:9" ht="12">
      <c r="D164" s="241"/>
      <c r="E164" s="241"/>
      <c r="F164" s="241"/>
      <c r="G164" s="241"/>
      <c r="H164" s="241"/>
      <c r="I164" s="241"/>
    </row>
    <row r="165" spans="4:9" ht="12">
      <c r="D165" s="241"/>
      <c r="E165" s="241"/>
      <c r="F165" s="241"/>
      <c r="G165" s="241"/>
      <c r="H165" s="241"/>
      <c r="I165" s="241"/>
    </row>
    <row r="166" spans="4:9" ht="12">
      <c r="D166" s="241"/>
      <c r="E166" s="241"/>
      <c r="F166" s="241"/>
      <c r="G166" s="241"/>
      <c r="H166" s="241"/>
      <c r="I166" s="241"/>
    </row>
    <row r="167" spans="4:9" ht="12">
      <c r="D167" s="241"/>
      <c r="E167" s="241"/>
      <c r="F167" s="241"/>
      <c r="G167" s="241"/>
      <c r="H167" s="241"/>
      <c r="I167" s="241"/>
    </row>
    <row r="168" spans="4:9" ht="12">
      <c r="D168" s="241"/>
      <c r="E168" s="241"/>
      <c r="F168" s="241"/>
      <c r="G168" s="241"/>
      <c r="H168" s="241"/>
      <c r="I168" s="241"/>
    </row>
    <row r="169" spans="4:9" ht="12">
      <c r="D169" s="241"/>
      <c r="E169" s="241"/>
      <c r="F169" s="241"/>
      <c r="G169" s="241"/>
      <c r="H169" s="241"/>
      <c r="I169" s="241"/>
    </row>
    <row r="170" spans="4:9" ht="12">
      <c r="D170" s="241"/>
      <c r="E170" s="241"/>
      <c r="F170" s="241"/>
      <c r="G170" s="241"/>
      <c r="H170" s="241"/>
      <c r="I170" s="241"/>
    </row>
    <row r="171" spans="4:9" ht="12">
      <c r="D171" s="241"/>
      <c r="E171" s="241"/>
      <c r="F171" s="241"/>
      <c r="G171" s="241"/>
      <c r="H171" s="241"/>
      <c r="I171" s="241"/>
    </row>
    <row r="172" spans="4:9" ht="12">
      <c r="D172" s="241"/>
      <c r="E172" s="241"/>
      <c r="F172" s="241"/>
      <c r="G172" s="241"/>
      <c r="H172" s="241"/>
      <c r="I172" s="241"/>
    </row>
    <row r="173" spans="4:9" ht="12">
      <c r="D173" s="241"/>
      <c r="E173" s="241"/>
      <c r="F173" s="241"/>
      <c r="G173" s="241"/>
      <c r="H173" s="241"/>
      <c r="I173" s="241"/>
    </row>
    <row r="174" spans="4:9" ht="12">
      <c r="D174" s="241"/>
      <c r="E174" s="241"/>
      <c r="F174" s="241"/>
      <c r="G174" s="241"/>
      <c r="H174" s="241"/>
      <c r="I174" s="241"/>
    </row>
    <row r="175" spans="4:9" ht="12">
      <c r="D175" s="241"/>
      <c r="E175" s="241"/>
      <c r="F175" s="241"/>
      <c r="G175" s="241"/>
      <c r="H175" s="241"/>
      <c r="I175" s="241"/>
    </row>
    <row r="176" spans="4:9" ht="12">
      <c r="D176" s="241"/>
      <c r="E176" s="241"/>
      <c r="F176" s="241"/>
      <c r="G176" s="241"/>
      <c r="H176" s="241"/>
      <c r="I176" s="241"/>
    </row>
    <row r="177" spans="4:9" ht="12">
      <c r="D177" s="241"/>
      <c r="E177" s="241"/>
      <c r="F177" s="241"/>
      <c r="G177" s="241"/>
      <c r="H177" s="241"/>
      <c r="I177" s="241"/>
    </row>
    <row r="178" spans="4:9" ht="12">
      <c r="D178" s="241"/>
      <c r="E178" s="241"/>
      <c r="F178" s="241"/>
      <c r="G178" s="241"/>
      <c r="H178" s="241"/>
      <c r="I178" s="241"/>
    </row>
    <row r="179" spans="4:9" ht="12">
      <c r="D179" s="241"/>
      <c r="E179" s="241"/>
      <c r="F179" s="241"/>
      <c r="G179" s="241"/>
      <c r="H179" s="241"/>
      <c r="I179" s="241"/>
    </row>
    <row r="180" spans="4:9" ht="12">
      <c r="D180" s="241"/>
      <c r="E180" s="241"/>
      <c r="F180" s="241"/>
      <c r="G180" s="241"/>
      <c r="H180" s="241"/>
      <c r="I180" s="241"/>
    </row>
    <row r="181" spans="4:9" ht="12">
      <c r="D181" s="241"/>
      <c r="E181" s="241"/>
      <c r="F181" s="241"/>
      <c r="G181" s="241"/>
      <c r="H181" s="241"/>
      <c r="I181" s="241"/>
    </row>
    <row r="182" spans="4:9" ht="12">
      <c r="D182" s="241"/>
      <c r="E182" s="241"/>
      <c r="F182" s="241"/>
      <c r="G182" s="241"/>
      <c r="H182" s="241"/>
      <c r="I182" s="241"/>
    </row>
    <row r="183" spans="4:9" ht="12">
      <c r="D183" s="241"/>
      <c r="E183" s="241"/>
      <c r="F183" s="241"/>
      <c r="G183" s="241"/>
      <c r="H183" s="241"/>
      <c r="I183" s="241"/>
    </row>
    <row r="184" spans="4:9" ht="12">
      <c r="D184" s="241"/>
      <c r="E184" s="241"/>
      <c r="F184" s="241"/>
      <c r="G184" s="241"/>
      <c r="H184" s="241"/>
      <c r="I184" s="241"/>
    </row>
    <row r="185" spans="4:9" ht="12">
      <c r="D185" s="241"/>
      <c r="E185" s="241"/>
      <c r="F185" s="241"/>
      <c r="G185" s="241"/>
      <c r="H185" s="241"/>
      <c r="I185" s="241"/>
    </row>
    <row r="186" spans="4:9" ht="12">
      <c r="D186" s="241"/>
      <c r="E186" s="241"/>
      <c r="F186" s="241"/>
      <c r="G186" s="241"/>
      <c r="H186" s="241"/>
      <c r="I186" s="241"/>
    </row>
    <row r="187" spans="4:9" ht="12">
      <c r="D187" s="241"/>
      <c r="E187" s="241"/>
      <c r="F187" s="241"/>
      <c r="G187" s="241"/>
      <c r="H187" s="241"/>
      <c r="I187" s="241"/>
    </row>
    <row r="188" spans="4:9" ht="12">
      <c r="D188" s="241"/>
      <c r="E188" s="241"/>
      <c r="F188" s="241"/>
      <c r="G188" s="241"/>
      <c r="H188" s="241"/>
      <c r="I188" s="241"/>
    </row>
    <row r="189" spans="4:9" ht="12">
      <c r="D189" s="241"/>
      <c r="E189" s="241"/>
      <c r="F189" s="241"/>
      <c r="G189" s="241"/>
      <c r="H189" s="241"/>
      <c r="I189" s="241"/>
    </row>
    <row r="190" spans="4:9" ht="12">
      <c r="D190" s="241"/>
      <c r="E190" s="241"/>
      <c r="F190" s="241"/>
      <c r="G190" s="241"/>
      <c r="H190" s="241"/>
      <c r="I190" s="241"/>
    </row>
    <row r="191" spans="4:9" ht="12">
      <c r="D191" s="241"/>
      <c r="E191" s="241"/>
      <c r="F191" s="241"/>
      <c r="G191" s="241"/>
      <c r="H191" s="241"/>
      <c r="I191" s="241"/>
    </row>
    <row r="192" spans="4:9" ht="12">
      <c r="D192" s="241"/>
      <c r="E192" s="241"/>
      <c r="F192" s="241"/>
      <c r="G192" s="241"/>
      <c r="H192" s="241"/>
      <c r="I192" s="241"/>
    </row>
    <row r="193" spans="4:9" ht="12">
      <c r="D193" s="241"/>
      <c r="E193" s="241"/>
      <c r="F193" s="241"/>
      <c r="G193" s="241"/>
      <c r="H193" s="241"/>
      <c r="I193" s="241"/>
    </row>
    <row r="194" spans="4:9" ht="12">
      <c r="D194" s="241"/>
      <c r="E194" s="241"/>
      <c r="F194" s="241"/>
      <c r="G194" s="241"/>
      <c r="H194" s="241"/>
      <c r="I194" s="241"/>
    </row>
    <row r="195" spans="4:9" ht="12">
      <c r="D195" s="241"/>
      <c r="E195" s="241"/>
      <c r="F195" s="241"/>
      <c r="G195" s="241"/>
      <c r="H195" s="241"/>
      <c r="I195" s="241"/>
    </row>
    <row r="196" spans="4:9" ht="12">
      <c r="D196" s="241"/>
      <c r="E196" s="241"/>
      <c r="F196" s="241"/>
      <c r="G196" s="241"/>
      <c r="H196" s="241"/>
      <c r="I196" s="241"/>
    </row>
    <row r="197" spans="4:9" ht="12">
      <c r="D197" s="241"/>
      <c r="E197" s="241"/>
      <c r="F197" s="241"/>
      <c r="G197" s="241"/>
      <c r="H197" s="241"/>
      <c r="I197" s="241"/>
    </row>
    <row r="198" spans="4:9" ht="12">
      <c r="D198" s="241"/>
      <c r="E198" s="241"/>
      <c r="F198" s="241"/>
      <c r="G198" s="241"/>
      <c r="H198" s="241"/>
      <c r="I198" s="241"/>
    </row>
    <row r="199" spans="4:9" ht="12">
      <c r="D199" s="241"/>
      <c r="E199" s="241"/>
      <c r="F199" s="241"/>
      <c r="G199" s="241"/>
      <c r="H199" s="241"/>
      <c r="I199" s="241"/>
    </row>
    <row r="200" spans="4:9" ht="12">
      <c r="D200" s="241"/>
      <c r="E200" s="241"/>
      <c r="F200" s="241"/>
      <c r="G200" s="241"/>
      <c r="H200" s="241"/>
      <c r="I200" s="241"/>
    </row>
    <row r="201" spans="4:9" ht="12">
      <c r="D201" s="241"/>
      <c r="E201" s="241"/>
      <c r="F201" s="241"/>
      <c r="G201" s="241"/>
      <c r="H201" s="241"/>
      <c r="I201" s="241"/>
    </row>
    <row r="202" spans="4:9" ht="12">
      <c r="D202" s="241"/>
      <c r="E202" s="241"/>
      <c r="F202" s="241"/>
      <c r="G202" s="241"/>
      <c r="H202" s="241"/>
      <c r="I202" s="241"/>
    </row>
    <row r="203" spans="4:9" ht="12">
      <c r="D203" s="241"/>
      <c r="E203" s="241"/>
      <c r="F203" s="241"/>
      <c r="G203" s="241"/>
      <c r="H203" s="241"/>
      <c r="I203" s="241"/>
    </row>
    <row r="204" spans="4:9" ht="12">
      <c r="D204" s="241"/>
      <c r="E204" s="241"/>
      <c r="F204" s="241"/>
      <c r="G204" s="241"/>
      <c r="H204" s="241"/>
      <c r="I204" s="241"/>
    </row>
    <row r="205" spans="4:9" ht="12">
      <c r="D205" s="241"/>
      <c r="E205" s="241"/>
      <c r="F205" s="241"/>
      <c r="G205" s="241"/>
      <c r="H205" s="241"/>
      <c r="I205" s="241"/>
    </row>
    <row r="206" spans="4:9" ht="12">
      <c r="D206" s="241"/>
      <c r="E206" s="241"/>
      <c r="F206" s="241"/>
      <c r="G206" s="241"/>
      <c r="H206" s="241"/>
      <c r="I206" s="241"/>
    </row>
    <row r="207" spans="4:9" ht="12">
      <c r="D207" s="241"/>
      <c r="E207" s="241"/>
      <c r="F207" s="241"/>
      <c r="G207" s="241"/>
      <c r="H207" s="241"/>
      <c r="I207" s="241"/>
    </row>
    <row r="208" spans="4:9" ht="12">
      <c r="D208" s="241"/>
      <c r="E208" s="241"/>
      <c r="F208" s="241"/>
      <c r="G208" s="241"/>
      <c r="H208" s="241"/>
      <c r="I208" s="241"/>
    </row>
    <row r="209" spans="4:9" ht="12">
      <c r="D209" s="241"/>
      <c r="E209" s="241"/>
      <c r="F209" s="241"/>
      <c r="G209" s="241"/>
      <c r="H209" s="241"/>
      <c r="I209" s="241"/>
    </row>
    <row r="210" spans="4:9" ht="12">
      <c r="D210" s="241"/>
      <c r="E210" s="241"/>
      <c r="F210" s="241"/>
      <c r="G210" s="241"/>
      <c r="H210" s="241"/>
      <c r="I210" s="241"/>
    </row>
    <row r="211" spans="4:9" ht="12">
      <c r="D211" s="241"/>
      <c r="E211" s="241"/>
      <c r="F211" s="241"/>
      <c r="G211" s="241"/>
      <c r="H211" s="241"/>
      <c r="I211" s="241"/>
    </row>
    <row r="212" spans="4:9" ht="12">
      <c r="D212" s="241"/>
      <c r="E212" s="241"/>
      <c r="F212" s="241"/>
      <c r="G212" s="241"/>
      <c r="H212" s="241"/>
      <c r="I212" s="241"/>
    </row>
    <row r="213" spans="4:9" ht="12">
      <c r="D213" s="241"/>
      <c r="E213" s="241"/>
      <c r="F213" s="241"/>
      <c r="G213" s="241"/>
      <c r="H213" s="241"/>
      <c r="I213" s="241"/>
    </row>
    <row r="214" spans="4:9" ht="12">
      <c r="D214" s="241"/>
      <c r="E214" s="241"/>
      <c r="F214" s="241"/>
      <c r="G214" s="241"/>
      <c r="H214" s="241"/>
      <c r="I214" s="241"/>
    </row>
    <row r="215" spans="4:9" ht="12">
      <c r="D215" s="241"/>
      <c r="E215" s="241"/>
      <c r="F215" s="241"/>
      <c r="G215" s="241"/>
      <c r="H215" s="241"/>
      <c r="I215" s="241"/>
    </row>
    <row r="216" spans="4:9" ht="12">
      <c r="D216" s="241"/>
      <c r="E216" s="241"/>
      <c r="F216" s="241"/>
      <c r="G216" s="241"/>
      <c r="H216" s="241"/>
      <c r="I216" s="241"/>
    </row>
    <row r="217" spans="4:9" ht="12">
      <c r="D217" s="241"/>
      <c r="E217" s="241"/>
      <c r="F217" s="241"/>
      <c r="G217" s="241"/>
      <c r="H217" s="241"/>
      <c r="I217" s="241"/>
    </row>
    <row r="218" spans="4:9" ht="12">
      <c r="D218" s="241"/>
      <c r="E218" s="241"/>
      <c r="F218" s="241"/>
      <c r="G218" s="241"/>
      <c r="H218" s="241"/>
      <c r="I218" s="241"/>
    </row>
    <row r="219" spans="4:9" ht="12">
      <c r="D219" s="241"/>
      <c r="E219" s="241"/>
      <c r="F219" s="241"/>
      <c r="G219" s="241"/>
      <c r="H219" s="241"/>
      <c r="I219" s="241"/>
    </row>
    <row r="220" spans="4:9" ht="12">
      <c r="D220" s="241"/>
      <c r="E220" s="241"/>
      <c r="F220" s="241"/>
      <c r="G220" s="241"/>
      <c r="H220" s="241"/>
      <c r="I220" s="241"/>
    </row>
    <row r="221" spans="4:9" ht="12">
      <c r="D221" s="241"/>
      <c r="E221" s="241"/>
      <c r="F221" s="241"/>
      <c r="G221" s="241"/>
      <c r="H221" s="241"/>
      <c r="I221" s="241"/>
    </row>
    <row r="222" spans="4:9" ht="12">
      <c r="D222" s="241"/>
      <c r="E222" s="241"/>
      <c r="F222" s="241"/>
      <c r="G222" s="241"/>
      <c r="H222" s="241"/>
      <c r="I222" s="241"/>
    </row>
    <row r="223" spans="4:9" ht="12">
      <c r="D223" s="241"/>
      <c r="E223" s="241"/>
      <c r="F223" s="241"/>
      <c r="G223" s="241"/>
      <c r="H223" s="241"/>
      <c r="I223" s="241"/>
    </row>
    <row r="224" spans="4:9" ht="12">
      <c r="D224" s="241"/>
      <c r="E224" s="241"/>
      <c r="F224" s="241"/>
      <c r="G224" s="241"/>
      <c r="H224" s="241"/>
      <c r="I224" s="241"/>
    </row>
    <row r="225" spans="4:9" ht="12">
      <c r="D225" s="241"/>
      <c r="E225" s="241"/>
      <c r="F225" s="241"/>
      <c r="G225" s="241"/>
      <c r="H225" s="241"/>
      <c r="I225" s="241"/>
    </row>
    <row r="226" spans="4:9" ht="12">
      <c r="D226" s="241"/>
      <c r="E226" s="241"/>
      <c r="F226" s="241"/>
      <c r="G226" s="241"/>
      <c r="H226" s="241"/>
      <c r="I226" s="241"/>
    </row>
    <row r="227" spans="4:9" ht="12">
      <c r="D227" s="241"/>
      <c r="E227" s="241"/>
      <c r="F227" s="241"/>
      <c r="G227" s="241"/>
      <c r="H227" s="241"/>
      <c r="I227" s="241"/>
    </row>
    <row r="228" spans="4:9" ht="12">
      <c r="D228" s="241"/>
      <c r="E228" s="241"/>
      <c r="F228" s="241"/>
      <c r="G228" s="241"/>
      <c r="H228" s="241"/>
      <c r="I228" s="241"/>
    </row>
    <row r="229" spans="4:9" ht="12">
      <c r="D229" s="241"/>
      <c r="E229" s="241"/>
      <c r="F229" s="241"/>
      <c r="G229" s="241"/>
      <c r="H229" s="241"/>
      <c r="I229" s="241"/>
    </row>
    <row r="230" spans="4:9" ht="12">
      <c r="D230" s="241"/>
      <c r="E230" s="241"/>
      <c r="F230" s="241"/>
      <c r="G230" s="241"/>
      <c r="H230" s="241"/>
      <c r="I230" s="241"/>
    </row>
    <row r="231" spans="4:9" ht="12">
      <c r="D231" s="241"/>
      <c r="E231" s="241"/>
      <c r="F231" s="241"/>
      <c r="G231" s="241"/>
      <c r="H231" s="241"/>
      <c r="I231" s="241"/>
    </row>
    <row r="232" spans="4:9" ht="12">
      <c r="D232" s="241"/>
      <c r="E232" s="241"/>
      <c r="F232" s="241"/>
      <c r="G232" s="241"/>
      <c r="H232" s="241"/>
      <c r="I232" s="241"/>
    </row>
    <row r="233" spans="4:9" ht="12">
      <c r="D233" s="241"/>
      <c r="E233" s="241"/>
      <c r="F233" s="241"/>
      <c r="G233" s="241"/>
      <c r="H233" s="241"/>
      <c r="I233" s="241"/>
    </row>
    <row r="234" spans="4:9" ht="12">
      <c r="D234" s="241"/>
      <c r="E234" s="241"/>
      <c r="F234" s="241"/>
      <c r="G234" s="241"/>
      <c r="H234" s="241"/>
      <c r="I234" s="241"/>
    </row>
    <row r="235" spans="4:9" ht="12">
      <c r="D235" s="241"/>
      <c r="E235" s="241"/>
      <c r="F235" s="241"/>
      <c r="G235" s="241"/>
      <c r="H235" s="241"/>
      <c r="I235" s="241"/>
    </row>
    <row r="236" spans="4:9" ht="12">
      <c r="D236" s="241"/>
      <c r="E236" s="241"/>
      <c r="F236" s="241"/>
      <c r="G236" s="241"/>
      <c r="H236" s="241"/>
      <c r="I236" s="241"/>
    </row>
    <row r="237" spans="4:9" ht="12">
      <c r="D237" s="241"/>
      <c r="E237" s="241"/>
      <c r="F237" s="241"/>
      <c r="G237" s="241"/>
      <c r="H237" s="241"/>
      <c r="I237" s="241"/>
    </row>
    <row r="238" spans="4:9" ht="12">
      <c r="D238" s="241"/>
      <c r="E238" s="241"/>
      <c r="F238" s="241"/>
      <c r="G238" s="241"/>
      <c r="H238" s="241"/>
      <c r="I238" s="241"/>
    </row>
    <row r="239" spans="4:9" ht="12">
      <c r="D239" s="241"/>
      <c r="E239" s="241"/>
      <c r="F239" s="241"/>
      <c r="G239" s="241"/>
      <c r="H239" s="241"/>
      <c r="I239" s="241"/>
    </row>
    <row r="240" spans="4:9" ht="12">
      <c r="D240" s="241"/>
      <c r="E240" s="241"/>
      <c r="F240" s="241"/>
      <c r="G240" s="241"/>
      <c r="H240" s="241"/>
      <c r="I240" s="241"/>
    </row>
    <row r="241" spans="4:9" ht="12">
      <c r="D241" s="241"/>
      <c r="E241" s="241"/>
      <c r="F241" s="241"/>
      <c r="G241" s="241"/>
      <c r="H241" s="241"/>
      <c r="I241" s="241"/>
    </row>
    <row r="242" spans="4:9" ht="12">
      <c r="D242" s="241"/>
      <c r="E242" s="241"/>
      <c r="F242" s="241"/>
      <c r="G242" s="241"/>
      <c r="H242" s="241"/>
      <c r="I242" s="241"/>
    </row>
    <row r="243" spans="4:9" ht="12">
      <c r="D243" s="241"/>
      <c r="E243" s="241"/>
      <c r="F243" s="241"/>
      <c r="G243" s="241"/>
      <c r="H243" s="241"/>
      <c r="I243" s="241"/>
    </row>
    <row r="244" spans="4:9" ht="12">
      <c r="D244" s="241"/>
      <c r="E244" s="241"/>
      <c r="F244" s="241"/>
      <c r="G244" s="241"/>
      <c r="H244" s="241"/>
      <c r="I244" s="241"/>
    </row>
    <row r="245" spans="4:9" ht="12">
      <c r="D245" s="241"/>
      <c r="E245" s="241"/>
      <c r="F245" s="241"/>
      <c r="G245" s="241"/>
      <c r="H245" s="241"/>
      <c r="I245" s="241"/>
    </row>
    <row r="246" spans="4:9" ht="12">
      <c r="D246" s="241"/>
      <c r="E246" s="241"/>
      <c r="F246" s="241"/>
      <c r="G246" s="241"/>
      <c r="H246" s="241"/>
      <c r="I246" s="241"/>
    </row>
    <row r="247" spans="4:9" ht="12">
      <c r="D247" s="241"/>
      <c r="E247" s="241"/>
      <c r="F247" s="241"/>
      <c r="G247" s="241"/>
      <c r="H247" s="241"/>
      <c r="I247" s="241"/>
    </row>
    <row r="248" spans="4:9" ht="12">
      <c r="D248" s="241"/>
      <c r="E248" s="241"/>
      <c r="F248" s="241"/>
      <c r="G248" s="241"/>
      <c r="H248" s="241"/>
      <c r="I248" s="241"/>
    </row>
    <row r="249" spans="4:9" ht="12">
      <c r="D249" s="241"/>
      <c r="E249" s="241"/>
      <c r="F249" s="241"/>
      <c r="G249" s="241"/>
      <c r="H249" s="241"/>
      <c r="I249" s="241"/>
    </row>
    <row r="250" spans="4:9" ht="12">
      <c r="D250" s="241"/>
      <c r="E250" s="241"/>
      <c r="F250" s="241"/>
      <c r="G250" s="241"/>
      <c r="H250" s="241"/>
      <c r="I250" s="241"/>
    </row>
    <row r="251" spans="4:9" ht="12">
      <c r="D251" s="241"/>
      <c r="E251" s="241"/>
      <c r="F251" s="241"/>
      <c r="G251" s="241"/>
      <c r="H251" s="241"/>
      <c r="I251" s="241"/>
    </row>
    <row r="252" spans="4:9" ht="12">
      <c r="D252" s="241"/>
      <c r="E252" s="241"/>
      <c r="F252" s="241"/>
      <c r="G252" s="241"/>
      <c r="H252" s="241"/>
      <c r="I252" s="241"/>
    </row>
    <row r="253" spans="4:9" ht="12">
      <c r="D253" s="241"/>
      <c r="E253" s="241"/>
      <c r="F253" s="241"/>
      <c r="G253" s="241"/>
      <c r="H253" s="241"/>
      <c r="I253" s="241"/>
    </row>
    <row r="254" spans="4:9" ht="12">
      <c r="D254" s="241"/>
      <c r="E254" s="241"/>
      <c r="F254" s="241"/>
      <c r="G254" s="241"/>
      <c r="H254" s="241"/>
      <c r="I254" s="241"/>
    </row>
    <row r="255" spans="4:9" ht="12">
      <c r="D255" s="241"/>
      <c r="E255" s="241"/>
      <c r="F255" s="241"/>
      <c r="G255" s="241"/>
      <c r="H255" s="241"/>
      <c r="I255" s="241"/>
    </row>
    <row r="256" spans="4:9" ht="12">
      <c r="D256" s="241"/>
      <c r="E256" s="241"/>
      <c r="F256" s="241"/>
      <c r="G256" s="241"/>
      <c r="H256" s="241"/>
      <c r="I256" s="241"/>
    </row>
    <row r="257" spans="4:9" ht="12">
      <c r="D257" s="241"/>
      <c r="E257" s="241"/>
      <c r="F257" s="241"/>
      <c r="G257" s="241"/>
      <c r="H257" s="241"/>
      <c r="I257" s="241"/>
    </row>
    <row r="258" spans="4:9" ht="12">
      <c r="D258" s="241"/>
      <c r="E258" s="241"/>
      <c r="F258" s="241"/>
      <c r="G258" s="241"/>
      <c r="H258" s="241"/>
      <c r="I258" s="241"/>
    </row>
    <row r="259" spans="4:9" ht="12">
      <c r="D259" s="241"/>
      <c r="E259" s="241"/>
      <c r="F259" s="241"/>
      <c r="G259" s="241"/>
      <c r="H259" s="241"/>
      <c r="I259" s="241"/>
    </row>
    <row r="260" spans="4:9" ht="12">
      <c r="D260" s="241"/>
      <c r="E260" s="241"/>
      <c r="F260" s="241"/>
      <c r="G260" s="241"/>
      <c r="H260" s="241"/>
      <c r="I260" s="241"/>
    </row>
    <row r="261" spans="4:9" ht="12">
      <c r="D261" s="241"/>
      <c r="E261" s="241"/>
      <c r="F261" s="241"/>
      <c r="G261" s="241"/>
      <c r="H261" s="241"/>
      <c r="I261" s="241"/>
    </row>
    <row r="262" spans="4:9" ht="12">
      <c r="D262" s="241"/>
      <c r="E262" s="241"/>
      <c r="F262" s="241"/>
      <c r="G262" s="241"/>
      <c r="H262" s="241"/>
      <c r="I262" s="241"/>
    </row>
    <row r="263" spans="4:9" ht="12">
      <c r="D263" s="241"/>
      <c r="E263" s="241"/>
      <c r="F263" s="241"/>
      <c r="G263" s="241"/>
      <c r="H263" s="241"/>
      <c r="I263" s="241"/>
    </row>
  </sheetData>
  <mergeCells count="6">
    <mergeCell ref="C30:E30"/>
    <mergeCell ref="C32:E32"/>
    <mergeCell ref="A4:B4"/>
    <mergeCell ref="A5:B5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36" right="0.2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61">
      <selection activeCell="A86" sqref="A86"/>
    </sheetView>
  </sheetViews>
  <sheetFormatPr defaultColWidth="9.140625" defaultRowHeight="12.75"/>
  <cols>
    <col min="1" max="1" width="42.00390625" style="243" customWidth="1"/>
    <col min="2" max="2" width="8.140625" style="303" customWidth="1"/>
    <col min="3" max="3" width="19.7109375" style="243" customWidth="1"/>
    <col min="4" max="4" width="20.140625" style="243" customWidth="1"/>
    <col min="5" max="5" width="23.7109375" style="243" customWidth="1"/>
    <col min="6" max="6" width="19.7109375" style="243" customWidth="1"/>
    <col min="7" max="16384" width="10.7109375" style="243" customWidth="1"/>
  </cols>
  <sheetData>
    <row r="1" spans="1:6" ht="15.75" customHeight="1">
      <c r="A1" s="242"/>
      <c r="B1" s="301"/>
      <c r="C1" s="242"/>
      <c r="D1" s="242"/>
      <c r="E1" s="242"/>
      <c r="F1" s="242"/>
    </row>
    <row r="2" spans="1:6" ht="12.75" customHeight="1">
      <c r="A2" s="244" t="s">
        <v>552</v>
      </c>
      <c r="B2" s="244"/>
      <c r="C2" s="244"/>
      <c r="D2" s="244"/>
      <c r="E2" s="244"/>
      <c r="F2" s="244"/>
    </row>
    <row r="3" spans="1:6" ht="12.75" customHeight="1">
      <c r="A3" s="244" t="s">
        <v>553</v>
      </c>
      <c r="B3" s="244"/>
      <c r="C3" s="244"/>
      <c r="D3" s="244"/>
      <c r="E3" s="244"/>
      <c r="F3" s="244"/>
    </row>
    <row r="4" spans="1:6" ht="12.75" customHeight="1">
      <c r="A4" s="245"/>
      <c r="B4" s="246"/>
      <c r="C4" s="245"/>
      <c r="D4" s="245"/>
      <c r="E4" s="245"/>
      <c r="F4" s="245"/>
    </row>
    <row r="5" spans="1:6" ht="12.75" customHeight="1">
      <c r="A5" s="247" t="s">
        <v>1</v>
      </c>
      <c r="B5" s="399" t="s">
        <v>584</v>
      </c>
      <c r="C5" s="407"/>
      <c r="D5" s="248"/>
      <c r="E5" s="98" t="s">
        <v>579</v>
      </c>
      <c r="F5" s="13">
        <v>111028849</v>
      </c>
    </row>
    <row r="6" spans="1:13" ht="15" customHeight="1">
      <c r="A6" s="249" t="s">
        <v>4</v>
      </c>
      <c r="B6" s="402" t="str">
        <f>'Balance Sheet'!E5</f>
        <v>01-01.2010-31.12.2010</v>
      </c>
      <c r="C6" s="406"/>
      <c r="D6" s="250"/>
      <c r="E6" s="99"/>
      <c r="F6" s="251" t="s">
        <v>3</v>
      </c>
      <c r="G6" s="250"/>
      <c r="H6" s="250"/>
      <c r="I6" s="250"/>
      <c r="J6" s="250"/>
      <c r="K6" s="250"/>
      <c r="L6" s="250"/>
      <c r="M6" s="250"/>
    </row>
    <row r="7" spans="2:13" s="252" customFormat="1" ht="15" customHeight="1">
      <c r="B7" s="408"/>
      <c r="C7" s="409"/>
      <c r="D7" s="253"/>
      <c r="E7" s="253"/>
      <c r="F7" s="277" t="s">
        <v>328</v>
      </c>
      <c r="G7" s="253"/>
      <c r="H7" s="253"/>
      <c r="I7" s="253"/>
      <c r="J7" s="253"/>
      <c r="K7" s="253"/>
      <c r="L7" s="253"/>
      <c r="M7" s="253"/>
    </row>
    <row r="8" spans="1:15" s="258" customFormat="1" ht="38.25">
      <c r="A8" s="254" t="s">
        <v>554</v>
      </c>
      <c r="B8" s="255" t="s">
        <v>477</v>
      </c>
      <c r="C8" s="256" t="s">
        <v>555</v>
      </c>
      <c r="D8" s="256" t="s">
        <v>556</v>
      </c>
      <c r="E8" s="256" t="s">
        <v>557</v>
      </c>
      <c r="F8" s="256" t="s">
        <v>558</v>
      </c>
      <c r="G8" s="257"/>
      <c r="H8" s="257"/>
      <c r="I8" s="257"/>
      <c r="J8" s="257"/>
      <c r="K8" s="257"/>
      <c r="L8" s="257"/>
      <c r="M8" s="257"/>
      <c r="N8" s="257"/>
      <c r="O8" s="257"/>
    </row>
    <row r="9" spans="1:6" s="258" customFormat="1" ht="12.75">
      <c r="A9" s="256" t="s">
        <v>6</v>
      </c>
      <c r="B9" s="255" t="s">
        <v>7</v>
      </c>
      <c r="C9" s="256">
        <v>1</v>
      </c>
      <c r="D9" s="256">
        <v>2</v>
      </c>
      <c r="E9" s="256">
        <v>3</v>
      </c>
      <c r="F9" s="256">
        <v>4</v>
      </c>
    </row>
    <row r="10" spans="1:6" ht="14.25" customHeight="1">
      <c r="A10" s="259" t="s">
        <v>559</v>
      </c>
      <c r="B10" s="260"/>
      <c r="C10" s="261"/>
      <c r="D10" s="261"/>
      <c r="E10" s="261"/>
      <c r="F10" s="261"/>
    </row>
    <row r="11" spans="1:6" ht="18" customHeight="1">
      <c r="A11" s="262" t="s">
        <v>560</v>
      </c>
      <c r="B11" s="263"/>
      <c r="C11" s="261"/>
      <c r="D11" s="261"/>
      <c r="E11" s="261"/>
      <c r="F11" s="261"/>
    </row>
    <row r="12" spans="1:6" ht="14.25" customHeight="1">
      <c r="A12" s="470" t="s">
        <v>588</v>
      </c>
      <c r="B12" s="315"/>
      <c r="C12" s="308">
        <v>4483</v>
      </c>
      <c r="D12" s="309">
        <v>91.11</v>
      </c>
      <c r="E12" s="308"/>
      <c r="F12" s="310">
        <f>C12-E12</f>
        <v>4483</v>
      </c>
    </row>
    <row r="13" spans="1:6" ht="15.75">
      <c r="A13" s="470" t="s">
        <v>589</v>
      </c>
      <c r="B13" s="315"/>
      <c r="C13" s="308">
        <v>35182</v>
      </c>
      <c r="D13" s="308">
        <v>100</v>
      </c>
      <c r="E13" s="308"/>
      <c r="F13" s="310">
        <f>C13-E13</f>
        <v>35182</v>
      </c>
    </row>
    <row r="14" spans="1:6" ht="15.75">
      <c r="A14" s="470" t="s">
        <v>590</v>
      </c>
      <c r="B14" s="315"/>
      <c r="C14" s="308">
        <v>4672</v>
      </c>
      <c r="D14" s="308">
        <v>51</v>
      </c>
      <c r="E14" s="308"/>
      <c r="F14" s="310">
        <f>C14-E14</f>
        <v>4672</v>
      </c>
    </row>
    <row r="15" spans="1:6" ht="15.75">
      <c r="A15" s="313"/>
      <c r="B15" s="315"/>
      <c r="C15" s="308"/>
      <c r="D15" s="308"/>
      <c r="E15" s="308"/>
      <c r="F15" s="310">
        <f>C15-E15</f>
        <v>0</v>
      </c>
    </row>
    <row r="16" spans="1:6" ht="15.75">
      <c r="A16" s="262"/>
      <c r="B16" s="263"/>
      <c r="C16" s="308"/>
      <c r="D16" s="308"/>
      <c r="E16" s="308"/>
      <c r="F16" s="310"/>
    </row>
    <row r="17" spans="1:6" ht="15.75">
      <c r="A17" s="262" t="s">
        <v>516</v>
      </c>
      <c r="B17" s="263"/>
      <c r="C17" s="308"/>
      <c r="D17" s="308"/>
      <c r="E17" s="308"/>
      <c r="F17" s="310"/>
    </row>
    <row r="18" spans="1:6" ht="15.75">
      <c r="A18" s="262">
        <v>6</v>
      </c>
      <c r="B18" s="263"/>
      <c r="C18" s="308"/>
      <c r="D18" s="308"/>
      <c r="E18" s="308"/>
      <c r="F18" s="310"/>
    </row>
    <row r="19" spans="1:6" ht="15.75">
      <c r="A19" s="262">
        <v>7</v>
      </c>
      <c r="B19" s="263"/>
      <c r="C19" s="308"/>
      <c r="D19" s="308"/>
      <c r="E19" s="308"/>
      <c r="F19" s="310"/>
    </row>
    <row r="20" spans="1:6" ht="15.75">
      <c r="A20" s="262">
        <v>8</v>
      </c>
      <c r="B20" s="263"/>
      <c r="C20" s="308"/>
      <c r="D20" s="308"/>
      <c r="E20" s="308"/>
      <c r="F20" s="310"/>
    </row>
    <row r="21" spans="1:6" ht="15.75">
      <c r="A21" s="262">
        <v>9</v>
      </c>
      <c r="B21" s="263"/>
      <c r="C21" s="308"/>
      <c r="D21" s="308"/>
      <c r="E21" s="308"/>
      <c r="F21" s="310"/>
    </row>
    <row r="22" spans="1:6" ht="15.75">
      <c r="A22" s="262">
        <v>10</v>
      </c>
      <c r="B22" s="263"/>
      <c r="C22" s="308"/>
      <c r="D22" s="308"/>
      <c r="E22" s="308"/>
      <c r="F22" s="310"/>
    </row>
    <row r="23" spans="1:6" ht="15.75">
      <c r="A23" s="262">
        <v>11</v>
      </c>
      <c r="B23" s="263"/>
      <c r="C23" s="308"/>
      <c r="D23" s="308"/>
      <c r="E23" s="308"/>
      <c r="F23" s="310"/>
    </row>
    <row r="24" spans="1:6" ht="15.75">
      <c r="A24" s="262">
        <v>12</v>
      </c>
      <c r="B24" s="263"/>
      <c r="C24" s="308"/>
      <c r="D24" s="308"/>
      <c r="E24" s="308"/>
      <c r="F24" s="310"/>
    </row>
    <row r="25" spans="1:6" ht="12" customHeight="1">
      <c r="A25" s="262">
        <v>13</v>
      </c>
      <c r="B25" s="263"/>
      <c r="C25" s="308"/>
      <c r="D25" s="308"/>
      <c r="E25" s="308"/>
      <c r="F25" s="310"/>
    </row>
    <row r="26" spans="1:6" ht="15.75">
      <c r="A26" s="262">
        <v>14</v>
      </c>
      <c r="B26" s="263"/>
      <c r="C26" s="308"/>
      <c r="D26" s="308"/>
      <c r="E26" s="308"/>
      <c r="F26" s="310"/>
    </row>
    <row r="27" spans="1:16" ht="11.25" customHeight="1">
      <c r="A27" s="266" t="s">
        <v>358</v>
      </c>
      <c r="B27" s="317"/>
      <c r="C27" s="311">
        <f>SUM(C12:C26)</f>
        <v>44337</v>
      </c>
      <c r="D27" s="311"/>
      <c r="E27" s="311">
        <f>SUM(E12:E26)</f>
        <v>0</v>
      </c>
      <c r="F27" s="312">
        <f>SUM(F12:F26)</f>
        <v>44337</v>
      </c>
      <c r="G27" s="269"/>
      <c r="H27" s="269"/>
      <c r="I27" s="269"/>
      <c r="J27" s="269"/>
      <c r="K27" s="269"/>
      <c r="L27" s="269"/>
      <c r="M27" s="269"/>
      <c r="N27" s="269"/>
      <c r="O27" s="269"/>
      <c r="P27" s="269"/>
    </row>
    <row r="28" spans="1:6" ht="16.5" customHeight="1">
      <c r="A28" s="262" t="s">
        <v>561</v>
      </c>
      <c r="B28" s="270"/>
      <c r="C28" s="261"/>
      <c r="D28" s="261"/>
      <c r="E28" s="261"/>
      <c r="F28" s="268"/>
    </row>
    <row r="29" spans="1:6" ht="12.75">
      <c r="A29" s="262">
        <v>1</v>
      </c>
      <c r="B29" s="270"/>
      <c r="C29" s="264"/>
      <c r="D29" s="264"/>
      <c r="E29" s="264"/>
      <c r="F29" s="265"/>
    </row>
    <row r="30" spans="1:6" ht="12.75">
      <c r="A30" s="262" t="s">
        <v>513</v>
      </c>
      <c r="B30" s="270"/>
      <c r="C30" s="264"/>
      <c r="D30" s="264"/>
      <c r="E30" s="264"/>
      <c r="F30" s="265"/>
    </row>
    <row r="31" spans="1:6" ht="12.75">
      <c r="A31" s="262" t="s">
        <v>514</v>
      </c>
      <c r="B31" s="270"/>
      <c r="C31" s="264"/>
      <c r="D31" s="264"/>
      <c r="E31" s="264"/>
      <c r="F31" s="265"/>
    </row>
    <row r="32" spans="1:6" ht="12.75">
      <c r="A32" s="262" t="s">
        <v>515</v>
      </c>
      <c r="B32" s="270"/>
      <c r="C32" s="264"/>
      <c r="D32" s="264"/>
      <c r="E32" s="264"/>
      <c r="F32" s="265"/>
    </row>
    <row r="33" spans="1:6" ht="12.75">
      <c r="A33" s="262">
        <v>5</v>
      </c>
      <c r="B33" s="263"/>
      <c r="C33" s="264"/>
      <c r="D33" s="264"/>
      <c r="E33" s="264"/>
      <c r="F33" s="265"/>
    </row>
    <row r="34" spans="1:6" ht="12.75">
      <c r="A34" s="262">
        <v>6</v>
      </c>
      <c r="B34" s="263"/>
      <c r="C34" s="264"/>
      <c r="D34" s="264"/>
      <c r="E34" s="264"/>
      <c r="F34" s="265"/>
    </row>
    <row r="35" spans="1:6" ht="12.75">
      <c r="A35" s="262">
        <v>7</v>
      </c>
      <c r="B35" s="263"/>
      <c r="C35" s="264"/>
      <c r="D35" s="264"/>
      <c r="E35" s="264"/>
      <c r="F35" s="265"/>
    </row>
    <row r="36" spans="1:6" ht="12.75">
      <c r="A36" s="262">
        <v>8</v>
      </c>
      <c r="B36" s="263"/>
      <c r="C36" s="264"/>
      <c r="D36" s="264"/>
      <c r="E36" s="264"/>
      <c r="F36" s="265"/>
    </row>
    <row r="37" spans="1:6" ht="12.75">
      <c r="A37" s="262">
        <v>9</v>
      </c>
      <c r="B37" s="263"/>
      <c r="C37" s="264"/>
      <c r="D37" s="264"/>
      <c r="E37" s="264"/>
      <c r="F37" s="265"/>
    </row>
    <row r="38" spans="1:6" ht="12.75">
      <c r="A38" s="262">
        <v>10</v>
      </c>
      <c r="B38" s="263"/>
      <c r="C38" s="264"/>
      <c r="D38" s="264"/>
      <c r="E38" s="264"/>
      <c r="F38" s="265"/>
    </row>
    <row r="39" spans="1:6" ht="12.75">
      <c r="A39" s="262">
        <v>11</v>
      </c>
      <c r="B39" s="263"/>
      <c r="C39" s="264"/>
      <c r="D39" s="264"/>
      <c r="E39" s="264"/>
      <c r="F39" s="265"/>
    </row>
    <row r="40" spans="1:6" ht="12.75">
      <c r="A40" s="262">
        <v>12</v>
      </c>
      <c r="B40" s="263"/>
      <c r="C40" s="264"/>
      <c r="D40" s="264"/>
      <c r="E40" s="264"/>
      <c r="F40" s="265"/>
    </row>
    <row r="41" spans="1:6" ht="12.75">
      <c r="A41" s="262">
        <v>13</v>
      </c>
      <c r="B41" s="263"/>
      <c r="C41" s="264"/>
      <c r="D41" s="264"/>
      <c r="E41" s="264"/>
      <c r="F41" s="265"/>
    </row>
    <row r="42" spans="1:6" ht="12" customHeight="1">
      <c r="A42" s="262">
        <v>14</v>
      </c>
      <c r="B42" s="263"/>
      <c r="C42" s="264"/>
      <c r="D42" s="264"/>
      <c r="E42" s="264"/>
      <c r="F42" s="265"/>
    </row>
    <row r="43" spans="1:6" ht="12.75">
      <c r="A43" s="262">
        <v>15</v>
      </c>
      <c r="B43" s="263"/>
      <c r="C43" s="264"/>
      <c r="D43" s="264"/>
      <c r="E43" s="264"/>
      <c r="F43" s="265"/>
    </row>
    <row r="44" spans="1:16" ht="15" customHeight="1">
      <c r="A44" s="266" t="s">
        <v>358</v>
      </c>
      <c r="B44" s="267"/>
      <c r="C44" s="261"/>
      <c r="D44" s="261"/>
      <c r="E44" s="261"/>
      <c r="F44" s="268"/>
      <c r="G44" s="269"/>
      <c r="H44" s="269"/>
      <c r="I44" s="269"/>
      <c r="J44" s="269"/>
      <c r="K44" s="269"/>
      <c r="L44" s="269"/>
      <c r="M44" s="269"/>
      <c r="N44" s="269"/>
      <c r="O44" s="269"/>
      <c r="P44" s="269"/>
    </row>
    <row r="45" spans="1:6" ht="12.75" customHeight="1">
      <c r="A45" s="262" t="s">
        <v>562</v>
      </c>
      <c r="B45" s="270"/>
      <c r="C45" s="261"/>
      <c r="D45" s="261"/>
      <c r="E45" s="261"/>
      <c r="F45" s="268"/>
    </row>
    <row r="46" spans="1:6" ht="12.75">
      <c r="A46" s="262" t="s">
        <v>512</v>
      </c>
      <c r="B46" s="270"/>
      <c r="C46" s="264"/>
      <c r="D46" s="264"/>
      <c r="E46" s="264"/>
      <c r="F46" s="265"/>
    </row>
    <row r="47" spans="1:6" ht="12.75">
      <c r="A47" s="262" t="s">
        <v>513</v>
      </c>
      <c r="B47" s="270"/>
      <c r="C47" s="264"/>
      <c r="D47" s="264"/>
      <c r="E47" s="264"/>
      <c r="F47" s="265"/>
    </row>
    <row r="48" spans="1:6" ht="12.75">
      <c r="A48" s="262" t="s">
        <v>514</v>
      </c>
      <c r="B48" s="270"/>
      <c r="C48" s="264"/>
      <c r="D48" s="264"/>
      <c r="E48" s="264"/>
      <c r="F48" s="265"/>
    </row>
    <row r="49" spans="1:6" ht="12.75">
      <c r="A49" s="262" t="s">
        <v>515</v>
      </c>
      <c r="B49" s="270"/>
      <c r="C49" s="264"/>
      <c r="D49" s="264"/>
      <c r="E49" s="264"/>
      <c r="F49" s="265"/>
    </row>
    <row r="50" spans="1:6" ht="12.75">
      <c r="A50" s="262">
        <v>5</v>
      </c>
      <c r="B50" s="263"/>
      <c r="C50" s="264"/>
      <c r="D50" s="264"/>
      <c r="E50" s="264"/>
      <c r="F50" s="265"/>
    </row>
    <row r="51" spans="1:6" ht="12.75">
      <c r="A51" s="262">
        <v>6</v>
      </c>
      <c r="B51" s="263"/>
      <c r="C51" s="264"/>
      <c r="D51" s="264"/>
      <c r="E51" s="264"/>
      <c r="F51" s="265"/>
    </row>
    <row r="52" spans="1:6" ht="12.75">
      <c r="A52" s="262">
        <v>7</v>
      </c>
      <c r="B52" s="263"/>
      <c r="C52" s="264"/>
      <c r="D52" s="264"/>
      <c r="E52" s="264"/>
      <c r="F52" s="265"/>
    </row>
    <row r="53" spans="1:6" ht="12.75">
      <c r="A53" s="262">
        <v>8</v>
      </c>
      <c r="B53" s="263"/>
      <c r="C53" s="264"/>
      <c r="D53" s="264"/>
      <c r="E53" s="264"/>
      <c r="F53" s="265"/>
    </row>
    <row r="54" spans="1:6" ht="12.75">
      <c r="A54" s="262">
        <v>9</v>
      </c>
      <c r="B54" s="263"/>
      <c r="C54" s="264"/>
      <c r="D54" s="264"/>
      <c r="E54" s="264"/>
      <c r="F54" s="265"/>
    </row>
    <row r="55" spans="1:6" ht="12.75">
      <c r="A55" s="262">
        <v>10</v>
      </c>
      <c r="B55" s="263"/>
      <c r="C55" s="264"/>
      <c r="D55" s="264"/>
      <c r="E55" s="264"/>
      <c r="F55" s="265"/>
    </row>
    <row r="56" spans="1:6" ht="12.75">
      <c r="A56" s="262">
        <v>11</v>
      </c>
      <c r="B56" s="263"/>
      <c r="C56" s="264"/>
      <c r="D56" s="264"/>
      <c r="E56" s="264"/>
      <c r="F56" s="265"/>
    </row>
    <row r="57" spans="1:6" ht="12.75">
      <c r="A57" s="262">
        <v>12</v>
      </c>
      <c r="B57" s="263"/>
      <c r="C57" s="264"/>
      <c r="D57" s="264"/>
      <c r="E57" s="264"/>
      <c r="F57" s="265"/>
    </row>
    <row r="58" spans="1:6" ht="12.75">
      <c r="A58" s="262">
        <v>13</v>
      </c>
      <c r="B58" s="263"/>
      <c r="C58" s="264"/>
      <c r="D58" s="264"/>
      <c r="E58" s="264"/>
      <c r="F58" s="265"/>
    </row>
    <row r="59" spans="1:6" ht="12" customHeight="1">
      <c r="A59" s="262">
        <v>14</v>
      </c>
      <c r="B59" s="263"/>
      <c r="C59" s="264"/>
      <c r="D59" s="264"/>
      <c r="E59" s="264"/>
      <c r="F59" s="265"/>
    </row>
    <row r="60" spans="1:6" ht="12.75">
      <c r="A60" s="262">
        <v>15</v>
      </c>
      <c r="B60" s="263"/>
      <c r="C60" s="264"/>
      <c r="D60" s="264"/>
      <c r="E60" s="264"/>
      <c r="F60" s="265"/>
    </row>
    <row r="61" spans="1:16" ht="12" customHeight="1">
      <c r="A61" s="266" t="s">
        <v>358</v>
      </c>
      <c r="B61" s="267"/>
      <c r="C61" s="261"/>
      <c r="D61" s="261"/>
      <c r="E61" s="261"/>
      <c r="F61" s="268"/>
      <c r="G61" s="269"/>
      <c r="H61" s="269"/>
      <c r="I61" s="269"/>
      <c r="J61" s="269"/>
      <c r="K61" s="269"/>
      <c r="L61" s="269"/>
      <c r="M61" s="269"/>
      <c r="N61" s="269"/>
      <c r="O61" s="269"/>
      <c r="P61" s="269"/>
    </row>
    <row r="62" spans="1:6" ht="18.75" customHeight="1">
      <c r="A62" s="262" t="s">
        <v>563</v>
      </c>
      <c r="B62" s="270"/>
      <c r="C62" s="261"/>
      <c r="D62" s="261"/>
      <c r="E62" s="261"/>
      <c r="F62" s="268"/>
    </row>
    <row r="63" spans="1:6" ht="12.75">
      <c r="A63" s="262" t="s">
        <v>512</v>
      </c>
      <c r="B63" s="270"/>
      <c r="C63" s="264"/>
      <c r="D63" s="264"/>
      <c r="E63" s="264"/>
      <c r="F63" s="265"/>
    </row>
    <row r="64" spans="1:6" ht="12.75">
      <c r="A64" s="262" t="s">
        <v>513</v>
      </c>
      <c r="B64" s="270"/>
      <c r="C64" s="264"/>
      <c r="D64" s="264"/>
      <c r="E64" s="264"/>
      <c r="F64" s="265"/>
    </row>
    <row r="65" spans="1:6" ht="12.75">
      <c r="A65" s="262" t="s">
        <v>514</v>
      </c>
      <c r="B65" s="270"/>
      <c r="C65" s="264"/>
      <c r="D65" s="264"/>
      <c r="E65" s="264"/>
      <c r="F65" s="265"/>
    </row>
    <row r="66" spans="1:6" ht="12.75">
      <c r="A66" s="262" t="s">
        <v>515</v>
      </c>
      <c r="B66" s="270"/>
      <c r="C66" s="264"/>
      <c r="D66" s="264"/>
      <c r="E66" s="264"/>
      <c r="F66" s="265"/>
    </row>
    <row r="67" spans="1:6" ht="12.75">
      <c r="A67" s="262">
        <v>5</v>
      </c>
      <c r="B67" s="263"/>
      <c r="C67" s="264"/>
      <c r="D67" s="264"/>
      <c r="E67" s="264"/>
      <c r="F67" s="265"/>
    </row>
    <row r="68" spans="1:6" ht="12.75">
      <c r="A68" s="262">
        <v>6</v>
      </c>
      <c r="B68" s="263"/>
      <c r="C68" s="264"/>
      <c r="D68" s="264"/>
      <c r="E68" s="264"/>
      <c r="F68" s="265"/>
    </row>
    <row r="69" spans="1:6" ht="12.75">
      <c r="A69" s="262">
        <v>7</v>
      </c>
      <c r="B69" s="263"/>
      <c r="C69" s="264"/>
      <c r="D69" s="264"/>
      <c r="E69" s="264"/>
      <c r="F69" s="265"/>
    </row>
    <row r="70" spans="1:6" ht="12.75">
      <c r="A70" s="262">
        <v>8</v>
      </c>
      <c r="B70" s="263"/>
      <c r="C70" s="264"/>
      <c r="D70" s="264"/>
      <c r="E70" s="264"/>
      <c r="F70" s="265"/>
    </row>
    <row r="71" spans="1:6" ht="12.75">
      <c r="A71" s="262">
        <v>9</v>
      </c>
      <c r="B71" s="263"/>
      <c r="C71" s="264"/>
      <c r="D71" s="264"/>
      <c r="E71" s="264"/>
      <c r="F71" s="265"/>
    </row>
    <row r="72" spans="1:6" ht="12.75">
      <c r="A72" s="262">
        <v>10</v>
      </c>
      <c r="B72" s="263"/>
      <c r="C72" s="264"/>
      <c r="D72" s="264"/>
      <c r="E72" s="264"/>
      <c r="F72" s="265"/>
    </row>
    <row r="73" spans="1:6" ht="12.75">
      <c r="A73" s="262">
        <v>11</v>
      </c>
      <c r="B73" s="263"/>
      <c r="C73" s="264"/>
      <c r="D73" s="264"/>
      <c r="E73" s="264"/>
      <c r="F73" s="265"/>
    </row>
    <row r="74" spans="1:6" ht="12.75">
      <c r="A74" s="262">
        <v>12</v>
      </c>
      <c r="B74" s="263"/>
      <c r="C74" s="264"/>
      <c r="D74" s="264"/>
      <c r="E74" s="264"/>
      <c r="F74" s="265"/>
    </row>
    <row r="75" spans="1:6" ht="12.75">
      <c r="A75" s="262">
        <v>13</v>
      </c>
      <c r="B75" s="263"/>
      <c r="C75" s="264"/>
      <c r="D75" s="264"/>
      <c r="E75" s="264"/>
      <c r="F75" s="265"/>
    </row>
    <row r="76" spans="1:6" ht="12" customHeight="1">
      <c r="A76" s="262">
        <v>14</v>
      </c>
      <c r="B76" s="263"/>
      <c r="C76" s="264"/>
      <c r="D76" s="264"/>
      <c r="E76" s="264"/>
      <c r="F76" s="265"/>
    </row>
    <row r="77" spans="1:6" ht="12.75">
      <c r="A77" s="262">
        <v>15</v>
      </c>
      <c r="B77" s="263"/>
      <c r="C77" s="264"/>
      <c r="D77" s="264"/>
      <c r="E77" s="264"/>
      <c r="F77" s="265"/>
    </row>
    <row r="78" spans="1:16" ht="14.25" customHeight="1">
      <c r="A78" s="266" t="s">
        <v>358</v>
      </c>
      <c r="B78" s="267"/>
      <c r="C78" s="261"/>
      <c r="D78" s="261"/>
      <c r="E78" s="261"/>
      <c r="F78" s="268"/>
      <c r="G78" s="269"/>
      <c r="H78" s="269"/>
      <c r="I78" s="269"/>
      <c r="J78" s="269"/>
      <c r="K78" s="269"/>
      <c r="L78" s="269"/>
      <c r="M78" s="269"/>
      <c r="N78" s="269"/>
      <c r="O78" s="269"/>
      <c r="P78" s="269"/>
    </row>
    <row r="79" spans="1:16" ht="20.25" customHeight="1">
      <c r="A79" s="271" t="s">
        <v>564</v>
      </c>
      <c r="B79" s="267"/>
      <c r="C79" s="311"/>
      <c r="D79" s="311"/>
      <c r="E79" s="311"/>
      <c r="F79" s="312"/>
      <c r="G79" s="269"/>
      <c r="H79" s="269"/>
      <c r="I79" s="269"/>
      <c r="J79" s="269"/>
      <c r="K79" s="269"/>
      <c r="L79" s="269"/>
      <c r="M79" s="269"/>
      <c r="N79" s="269"/>
      <c r="O79" s="269"/>
      <c r="P79" s="269"/>
    </row>
    <row r="80" spans="1:6" ht="15" customHeight="1">
      <c r="A80" s="471" t="s">
        <v>565</v>
      </c>
      <c r="B80" s="317"/>
      <c r="C80" s="311"/>
      <c r="D80" s="311"/>
      <c r="E80" s="311"/>
      <c r="F80" s="312"/>
    </row>
    <row r="81" spans="1:6" ht="14.25" customHeight="1">
      <c r="A81" s="313" t="s">
        <v>560</v>
      </c>
      <c r="B81" s="314"/>
      <c r="C81" s="311"/>
      <c r="D81" s="311"/>
      <c r="E81" s="311"/>
      <c r="F81" s="312"/>
    </row>
    <row r="82" spans="1:6" ht="15.75">
      <c r="A82" s="470" t="s">
        <v>595</v>
      </c>
      <c r="B82" s="314"/>
      <c r="C82" s="308">
        <v>12</v>
      </c>
      <c r="D82" s="308">
        <v>52</v>
      </c>
      <c r="E82" s="308"/>
      <c r="F82" s="310">
        <f>C82-E82</f>
        <v>12</v>
      </c>
    </row>
    <row r="83" spans="1:6" ht="15.75">
      <c r="A83" s="470" t="s">
        <v>592</v>
      </c>
      <c r="B83" s="314"/>
      <c r="C83" s="308">
        <v>194</v>
      </c>
      <c r="D83" s="308">
        <v>99</v>
      </c>
      <c r="E83" s="308"/>
      <c r="F83" s="310">
        <f>C83-E83</f>
        <v>194</v>
      </c>
    </row>
    <row r="84" spans="1:6" ht="15.75">
      <c r="A84" s="313">
        <v>3</v>
      </c>
      <c r="B84" s="314"/>
      <c r="C84" s="308"/>
      <c r="D84" s="308"/>
      <c r="E84" s="308"/>
      <c r="F84" s="310">
        <f aca="true" t="shared" si="0" ref="F83:F96">C84-E84</f>
        <v>0</v>
      </c>
    </row>
    <row r="85" spans="1:6" ht="15.75">
      <c r="A85" s="313">
        <v>4</v>
      </c>
      <c r="B85" s="314"/>
      <c r="C85" s="308"/>
      <c r="D85" s="308"/>
      <c r="E85" s="308"/>
      <c r="F85" s="310">
        <f t="shared" si="0"/>
        <v>0</v>
      </c>
    </row>
    <row r="86" spans="1:6" ht="15.75">
      <c r="A86" s="313">
        <v>5</v>
      </c>
      <c r="B86" s="315"/>
      <c r="C86" s="308"/>
      <c r="D86" s="308"/>
      <c r="E86" s="308"/>
      <c r="F86" s="310">
        <f t="shared" si="0"/>
        <v>0</v>
      </c>
    </row>
    <row r="87" spans="1:6" ht="15.75">
      <c r="A87" s="313">
        <v>6</v>
      </c>
      <c r="B87" s="315"/>
      <c r="C87" s="308"/>
      <c r="D87" s="308"/>
      <c r="E87" s="308"/>
      <c r="F87" s="310">
        <f t="shared" si="0"/>
        <v>0</v>
      </c>
    </row>
    <row r="88" spans="1:6" ht="15.75">
      <c r="A88" s="313">
        <v>7</v>
      </c>
      <c r="B88" s="315"/>
      <c r="C88" s="308"/>
      <c r="D88" s="308"/>
      <c r="E88" s="308"/>
      <c r="F88" s="310">
        <f t="shared" si="0"/>
        <v>0</v>
      </c>
    </row>
    <row r="89" spans="1:6" ht="15.75">
      <c r="A89" s="313">
        <v>8</v>
      </c>
      <c r="B89" s="315"/>
      <c r="C89" s="308"/>
      <c r="D89" s="308"/>
      <c r="E89" s="308"/>
      <c r="F89" s="310">
        <f t="shared" si="0"/>
        <v>0</v>
      </c>
    </row>
    <row r="90" spans="1:6" ht="12" customHeight="1">
      <c r="A90" s="313">
        <v>9</v>
      </c>
      <c r="B90" s="315"/>
      <c r="C90" s="308"/>
      <c r="D90" s="308"/>
      <c r="E90" s="308"/>
      <c r="F90" s="310">
        <f t="shared" si="0"/>
        <v>0</v>
      </c>
    </row>
    <row r="91" spans="1:6" ht="15.75">
      <c r="A91" s="313">
        <v>10</v>
      </c>
      <c r="B91" s="315"/>
      <c r="C91" s="308"/>
      <c r="D91" s="308"/>
      <c r="E91" s="308"/>
      <c r="F91" s="310">
        <f t="shared" si="0"/>
        <v>0</v>
      </c>
    </row>
    <row r="92" spans="1:6" ht="15.75">
      <c r="A92" s="313">
        <v>11</v>
      </c>
      <c r="B92" s="315"/>
      <c r="C92" s="308"/>
      <c r="D92" s="308"/>
      <c r="E92" s="308"/>
      <c r="F92" s="310">
        <f t="shared" si="0"/>
        <v>0</v>
      </c>
    </row>
    <row r="93" spans="1:6" ht="15.75">
      <c r="A93" s="313">
        <v>12</v>
      </c>
      <c r="B93" s="315"/>
      <c r="C93" s="308"/>
      <c r="D93" s="308"/>
      <c r="E93" s="308"/>
      <c r="F93" s="310">
        <f t="shared" si="0"/>
        <v>0</v>
      </c>
    </row>
    <row r="94" spans="1:6" ht="15.75">
      <c r="A94" s="313">
        <v>13</v>
      </c>
      <c r="B94" s="315"/>
      <c r="C94" s="308"/>
      <c r="D94" s="308"/>
      <c r="E94" s="308"/>
      <c r="F94" s="310">
        <f t="shared" si="0"/>
        <v>0</v>
      </c>
    </row>
    <row r="95" spans="1:6" ht="12" customHeight="1">
      <c r="A95" s="313">
        <v>14</v>
      </c>
      <c r="B95" s="315"/>
      <c r="C95" s="308"/>
      <c r="D95" s="308"/>
      <c r="E95" s="308"/>
      <c r="F95" s="310">
        <f t="shared" si="0"/>
        <v>0</v>
      </c>
    </row>
    <row r="96" spans="1:6" ht="15.75">
      <c r="A96" s="313">
        <v>15</v>
      </c>
      <c r="B96" s="315"/>
      <c r="C96" s="308"/>
      <c r="D96" s="308"/>
      <c r="E96" s="308"/>
      <c r="F96" s="310">
        <f t="shared" si="0"/>
        <v>0</v>
      </c>
    </row>
    <row r="97" spans="1:16" ht="15" customHeight="1">
      <c r="A97" s="316" t="s">
        <v>591</v>
      </c>
      <c r="B97" s="317" t="s">
        <v>547</v>
      </c>
      <c r="C97" s="311">
        <f>SUM(C82:C96)</f>
        <v>206</v>
      </c>
      <c r="D97" s="311"/>
      <c r="E97" s="311">
        <f>SUM(E82:E96)</f>
        <v>0</v>
      </c>
      <c r="F97" s="312">
        <f>SUM(F82:F96)</f>
        <v>206</v>
      </c>
      <c r="G97" s="269"/>
      <c r="H97" s="269"/>
      <c r="I97" s="269"/>
      <c r="J97" s="269"/>
      <c r="K97" s="269"/>
      <c r="L97" s="269"/>
      <c r="M97" s="269"/>
      <c r="N97" s="269"/>
      <c r="O97" s="269"/>
      <c r="P97" s="269"/>
    </row>
    <row r="98" spans="1:6" ht="15.75" customHeight="1">
      <c r="A98" s="262" t="s">
        <v>561</v>
      </c>
      <c r="B98" s="270"/>
      <c r="C98" s="261"/>
      <c r="D98" s="261"/>
      <c r="E98" s="261"/>
      <c r="F98" s="268"/>
    </row>
    <row r="99" spans="1:6" ht="12.75">
      <c r="A99" s="262" t="s">
        <v>512</v>
      </c>
      <c r="B99" s="270"/>
      <c r="C99" s="264"/>
      <c r="D99" s="264"/>
      <c r="E99" s="264"/>
      <c r="F99" s="265">
        <f>C99-E99</f>
        <v>0</v>
      </c>
    </row>
    <row r="100" spans="1:6" ht="12.75">
      <c r="A100" s="262" t="s">
        <v>513</v>
      </c>
      <c r="B100" s="270"/>
      <c r="C100" s="264"/>
      <c r="D100" s="264"/>
      <c r="E100" s="264"/>
      <c r="F100" s="265">
        <f aca="true" t="shared" si="1" ref="F100:F113">C100-E100</f>
        <v>0</v>
      </c>
    </row>
    <row r="101" spans="1:6" ht="12.75">
      <c r="A101" s="262" t="s">
        <v>514</v>
      </c>
      <c r="B101" s="270"/>
      <c r="C101" s="264"/>
      <c r="D101" s="264"/>
      <c r="E101" s="264"/>
      <c r="F101" s="265">
        <f t="shared" si="1"/>
        <v>0</v>
      </c>
    </row>
    <row r="102" spans="1:6" ht="12.75">
      <c r="A102" s="262" t="s">
        <v>515</v>
      </c>
      <c r="B102" s="270"/>
      <c r="C102" s="264"/>
      <c r="D102" s="264"/>
      <c r="E102" s="264"/>
      <c r="F102" s="265">
        <f t="shared" si="1"/>
        <v>0</v>
      </c>
    </row>
    <row r="103" spans="1:6" ht="12.75">
      <c r="A103" s="262">
        <v>5</v>
      </c>
      <c r="B103" s="263"/>
      <c r="C103" s="264"/>
      <c r="D103" s="264"/>
      <c r="E103" s="264"/>
      <c r="F103" s="265">
        <f t="shared" si="1"/>
        <v>0</v>
      </c>
    </row>
    <row r="104" spans="1:6" ht="12.75">
      <c r="A104" s="262">
        <v>6</v>
      </c>
      <c r="B104" s="263"/>
      <c r="C104" s="264"/>
      <c r="D104" s="264"/>
      <c r="E104" s="264"/>
      <c r="F104" s="265">
        <f t="shared" si="1"/>
        <v>0</v>
      </c>
    </row>
    <row r="105" spans="1:6" ht="12.75">
      <c r="A105" s="262">
        <v>7</v>
      </c>
      <c r="B105" s="263"/>
      <c r="C105" s="264"/>
      <c r="D105" s="264"/>
      <c r="E105" s="264"/>
      <c r="F105" s="265">
        <f t="shared" si="1"/>
        <v>0</v>
      </c>
    </row>
    <row r="106" spans="1:6" ht="12.75">
      <c r="A106" s="262">
        <v>8</v>
      </c>
      <c r="B106" s="263"/>
      <c r="C106" s="264"/>
      <c r="D106" s="264"/>
      <c r="E106" s="264"/>
      <c r="F106" s="265">
        <f t="shared" si="1"/>
        <v>0</v>
      </c>
    </row>
    <row r="107" spans="1:6" ht="12" customHeight="1">
      <c r="A107" s="262">
        <v>9</v>
      </c>
      <c r="B107" s="263"/>
      <c r="C107" s="264"/>
      <c r="D107" s="264"/>
      <c r="E107" s="264"/>
      <c r="F107" s="265">
        <f t="shared" si="1"/>
        <v>0</v>
      </c>
    </row>
    <row r="108" spans="1:6" ht="12.75">
      <c r="A108" s="262">
        <v>10</v>
      </c>
      <c r="B108" s="263"/>
      <c r="C108" s="264"/>
      <c r="D108" s="264"/>
      <c r="E108" s="264"/>
      <c r="F108" s="265">
        <f t="shared" si="1"/>
        <v>0</v>
      </c>
    </row>
    <row r="109" spans="1:6" ht="12.75">
      <c r="A109" s="262">
        <v>11</v>
      </c>
      <c r="B109" s="263"/>
      <c r="C109" s="264"/>
      <c r="D109" s="264"/>
      <c r="E109" s="264"/>
      <c r="F109" s="265">
        <f t="shared" si="1"/>
        <v>0</v>
      </c>
    </row>
    <row r="110" spans="1:6" ht="12.75">
      <c r="A110" s="262">
        <v>12</v>
      </c>
      <c r="B110" s="263"/>
      <c r="C110" s="264"/>
      <c r="D110" s="264"/>
      <c r="E110" s="264"/>
      <c r="F110" s="265">
        <f t="shared" si="1"/>
        <v>0</v>
      </c>
    </row>
    <row r="111" spans="1:6" ht="12.75">
      <c r="A111" s="262">
        <v>13</v>
      </c>
      <c r="B111" s="263"/>
      <c r="C111" s="264"/>
      <c r="D111" s="264"/>
      <c r="E111" s="264"/>
      <c r="F111" s="265">
        <f t="shared" si="1"/>
        <v>0</v>
      </c>
    </row>
    <row r="112" spans="1:6" ht="12" customHeight="1">
      <c r="A112" s="262">
        <v>14</v>
      </c>
      <c r="B112" s="263"/>
      <c r="C112" s="264"/>
      <c r="D112" s="264"/>
      <c r="E112" s="264"/>
      <c r="F112" s="265">
        <f t="shared" si="1"/>
        <v>0</v>
      </c>
    </row>
    <row r="113" spans="1:6" ht="12.75">
      <c r="A113" s="262">
        <v>15</v>
      </c>
      <c r="B113" s="263"/>
      <c r="C113" s="264"/>
      <c r="D113" s="264"/>
      <c r="E113" s="264"/>
      <c r="F113" s="265">
        <f t="shared" si="1"/>
        <v>0</v>
      </c>
    </row>
    <row r="114" spans="1:16" ht="11.25" customHeight="1">
      <c r="A114" s="266" t="s">
        <v>358</v>
      </c>
      <c r="B114" s="267" t="s">
        <v>548</v>
      </c>
      <c r="C114" s="261">
        <f>SUM(C99:C113)</f>
        <v>0</v>
      </c>
      <c r="D114" s="261"/>
      <c r="E114" s="261">
        <f>SUM(E99:E113)</f>
        <v>0</v>
      </c>
      <c r="F114" s="268">
        <f>SUM(F99:F113)</f>
        <v>0</v>
      </c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</row>
    <row r="115" spans="1:6" ht="15" customHeight="1">
      <c r="A115" s="262" t="s">
        <v>562</v>
      </c>
      <c r="B115" s="270"/>
      <c r="C115" s="261"/>
      <c r="D115" s="261"/>
      <c r="E115" s="261"/>
      <c r="F115" s="268"/>
    </row>
    <row r="116" spans="1:6" ht="12.75">
      <c r="A116" s="262" t="s">
        <v>512</v>
      </c>
      <c r="B116" s="270"/>
      <c r="C116" s="264"/>
      <c r="D116" s="264"/>
      <c r="E116" s="264"/>
      <c r="F116" s="265">
        <f>C116-E116</f>
        <v>0</v>
      </c>
    </row>
    <row r="117" spans="1:6" ht="12.75">
      <c r="A117" s="262" t="s">
        <v>513</v>
      </c>
      <c r="B117" s="270"/>
      <c r="C117" s="264"/>
      <c r="D117" s="264"/>
      <c r="E117" s="264"/>
      <c r="F117" s="265">
        <f aca="true" t="shared" si="2" ref="F117:F130">C117-E117</f>
        <v>0</v>
      </c>
    </row>
    <row r="118" spans="1:6" ht="12.75">
      <c r="A118" s="262" t="s">
        <v>514</v>
      </c>
      <c r="B118" s="270"/>
      <c r="C118" s="264"/>
      <c r="D118" s="264"/>
      <c r="E118" s="264"/>
      <c r="F118" s="265">
        <f t="shared" si="2"/>
        <v>0</v>
      </c>
    </row>
    <row r="119" spans="1:6" ht="12.75">
      <c r="A119" s="262" t="s">
        <v>515</v>
      </c>
      <c r="B119" s="270"/>
      <c r="C119" s="264"/>
      <c r="D119" s="264"/>
      <c r="E119" s="264"/>
      <c r="F119" s="265">
        <f t="shared" si="2"/>
        <v>0</v>
      </c>
    </row>
    <row r="120" spans="1:6" ht="12.75">
      <c r="A120" s="262">
        <v>5</v>
      </c>
      <c r="B120" s="263"/>
      <c r="C120" s="264"/>
      <c r="D120" s="264"/>
      <c r="E120" s="264"/>
      <c r="F120" s="265">
        <f t="shared" si="2"/>
        <v>0</v>
      </c>
    </row>
    <row r="121" spans="1:6" ht="12.75">
      <c r="A121" s="262">
        <v>6</v>
      </c>
      <c r="B121" s="263"/>
      <c r="C121" s="264"/>
      <c r="D121" s="264"/>
      <c r="E121" s="264"/>
      <c r="F121" s="265">
        <f t="shared" si="2"/>
        <v>0</v>
      </c>
    </row>
    <row r="122" spans="1:6" ht="12.75">
      <c r="A122" s="262">
        <v>7</v>
      </c>
      <c r="B122" s="263"/>
      <c r="C122" s="264"/>
      <c r="D122" s="264"/>
      <c r="E122" s="264"/>
      <c r="F122" s="265">
        <f t="shared" si="2"/>
        <v>0</v>
      </c>
    </row>
    <row r="123" spans="1:6" ht="12.75">
      <c r="A123" s="262">
        <v>8</v>
      </c>
      <c r="B123" s="263"/>
      <c r="C123" s="264"/>
      <c r="D123" s="264"/>
      <c r="E123" s="264"/>
      <c r="F123" s="265">
        <f t="shared" si="2"/>
        <v>0</v>
      </c>
    </row>
    <row r="124" spans="1:6" ht="12" customHeight="1">
      <c r="A124" s="262">
        <v>9</v>
      </c>
      <c r="B124" s="263"/>
      <c r="C124" s="264"/>
      <c r="D124" s="264"/>
      <c r="E124" s="264"/>
      <c r="F124" s="265">
        <f t="shared" si="2"/>
        <v>0</v>
      </c>
    </row>
    <row r="125" spans="1:6" ht="12.75">
      <c r="A125" s="262">
        <v>10</v>
      </c>
      <c r="B125" s="263"/>
      <c r="C125" s="264"/>
      <c r="D125" s="264"/>
      <c r="E125" s="264"/>
      <c r="F125" s="265">
        <f t="shared" si="2"/>
        <v>0</v>
      </c>
    </row>
    <row r="126" spans="1:6" ht="12.75">
      <c r="A126" s="262">
        <v>11</v>
      </c>
      <c r="B126" s="263"/>
      <c r="C126" s="264"/>
      <c r="D126" s="264"/>
      <c r="E126" s="264"/>
      <c r="F126" s="265">
        <f t="shared" si="2"/>
        <v>0</v>
      </c>
    </row>
    <row r="127" spans="1:6" ht="12.75">
      <c r="A127" s="262">
        <v>12</v>
      </c>
      <c r="B127" s="263"/>
      <c r="C127" s="264"/>
      <c r="D127" s="264"/>
      <c r="E127" s="264"/>
      <c r="F127" s="265">
        <f t="shared" si="2"/>
        <v>0</v>
      </c>
    </row>
    <row r="128" spans="1:6" ht="12.75">
      <c r="A128" s="262">
        <v>13</v>
      </c>
      <c r="B128" s="263"/>
      <c r="C128" s="264"/>
      <c r="D128" s="264"/>
      <c r="E128" s="264"/>
      <c r="F128" s="265">
        <f t="shared" si="2"/>
        <v>0</v>
      </c>
    </row>
    <row r="129" spans="1:6" ht="12" customHeight="1">
      <c r="A129" s="262">
        <v>14</v>
      </c>
      <c r="B129" s="263"/>
      <c r="C129" s="264"/>
      <c r="D129" s="264"/>
      <c r="E129" s="264"/>
      <c r="F129" s="265">
        <f t="shared" si="2"/>
        <v>0</v>
      </c>
    </row>
    <row r="130" spans="1:6" ht="12.75">
      <c r="A130" s="262">
        <v>15</v>
      </c>
      <c r="B130" s="263"/>
      <c r="C130" s="264"/>
      <c r="D130" s="264"/>
      <c r="E130" s="264"/>
      <c r="F130" s="265">
        <f t="shared" si="2"/>
        <v>0</v>
      </c>
    </row>
    <row r="131" spans="1:16" ht="15.75" customHeight="1">
      <c r="A131" s="266" t="s">
        <v>358</v>
      </c>
      <c r="B131" s="267" t="s">
        <v>549</v>
      </c>
      <c r="C131" s="261">
        <f>SUM(C116:C130)</f>
        <v>0</v>
      </c>
      <c r="D131" s="261"/>
      <c r="E131" s="261">
        <f>SUM(E116:E130)</f>
        <v>0</v>
      </c>
      <c r="F131" s="268">
        <f>SUM(F116:F130)</f>
        <v>0</v>
      </c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</row>
    <row r="132" spans="1:6" ht="12.75" customHeight="1">
      <c r="A132" s="262" t="s">
        <v>563</v>
      </c>
      <c r="B132" s="270"/>
      <c r="C132" s="261"/>
      <c r="D132" s="261"/>
      <c r="E132" s="261"/>
      <c r="F132" s="268"/>
    </row>
    <row r="133" spans="1:6" ht="12.75">
      <c r="A133" s="262" t="s">
        <v>512</v>
      </c>
      <c r="B133" s="270"/>
      <c r="C133" s="264"/>
      <c r="D133" s="264"/>
      <c r="E133" s="264"/>
      <c r="F133" s="265">
        <f>C133-E133</f>
        <v>0</v>
      </c>
    </row>
    <row r="134" spans="1:6" ht="12.75">
      <c r="A134" s="262" t="s">
        <v>513</v>
      </c>
      <c r="B134" s="270"/>
      <c r="C134" s="264"/>
      <c r="D134" s="264"/>
      <c r="E134" s="264"/>
      <c r="F134" s="265">
        <f aca="true" t="shared" si="3" ref="F134:F147">C134-E134</f>
        <v>0</v>
      </c>
    </row>
    <row r="135" spans="1:6" ht="12.75">
      <c r="A135" s="262" t="s">
        <v>514</v>
      </c>
      <c r="B135" s="270"/>
      <c r="C135" s="264"/>
      <c r="D135" s="264"/>
      <c r="E135" s="264"/>
      <c r="F135" s="265">
        <f t="shared" si="3"/>
        <v>0</v>
      </c>
    </row>
    <row r="136" spans="1:6" ht="12.75">
      <c r="A136" s="262" t="s">
        <v>515</v>
      </c>
      <c r="B136" s="270"/>
      <c r="C136" s="264"/>
      <c r="D136" s="264"/>
      <c r="E136" s="264"/>
      <c r="F136" s="265">
        <f t="shared" si="3"/>
        <v>0</v>
      </c>
    </row>
    <row r="137" spans="1:6" ht="12.75">
      <c r="A137" s="262">
        <v>5</v>
      </c>
      <c r="B137" s="263"/>
      <c r="C137" s="264"/>
      <c r="D137" s="264"/>
      <c r="E137" s="264"/>
      <c r="F137" s="265">
        <f t="shared" si="3"/>
        <v>0</v>
      </c>
    </row>
    <row r="138" spans="1:6" ht="12.75">
      <c r="A138" s="262">
        <v>6</v>
      </c>
      <c r="B138" s="263"/>
      <c r="C138" s="264"/>
      <c r="D138" s="264"/>
      <c r="E138" s="264"/>
      <c r="F138" s="265">
        <f t="shared" si="3"/>
        <v>0</v>
      </c>
    </row>
    <row r="139" spans="1:6" ht="12.75">
      <c r="A139" s="262">
        <v>7</v>
      </c>
      <c r="B139" s="263"/>
      <c r="C139" s="264"/>
      <c r="D139" s="264"/>
      <c r="E139" s="264"/>
      <c r="F139" s="265">
        <f t="shared" si="3"/>
        <v>0</v>
      </c>
    </row>
    <row r="140" spans="1:6" ht="12.75">
      <c r="A140" s="262">
        <v>8</v>
      </c>
      <c r="B140" s="263"/>
      <c r="C140" s="264"/>
      <c r="D140" s="264"/>
      <c r="E140" s="264"/>
      <c r="F140" s="265">
        <f t="shared" si="3"/>
        <v>0</v>
      </c>
    </row>
    <row r="141" spans="1:6" ht="12" customHeight="1">
      <c r="A141" s="262">
        <v>9</v>
      </c>
      <c r="B141" s="263"/>
      <c r="C141" s="264"/>
      <c r="D141" s="264"/>
      <c r="E141" s="264"/>
      <c r="F141" s="265">
        <f t="shared" si="3"/>
        <v>0</v>
      </c>
    </row>
    <row r="142" spans="1:6" ht="12.75">
      <c r="A142" s="262">
        <v>10</v>
      </c>
      <c r="B142" s="263"/>
      <c r="C142" s="264"/>
      <c r="D142" s="264"/>
      <c r="E142" s="264"/>
      <c r="F142" s="265">
        <f t="shared" si="3"/>
        <v>0</v>
      </c>
    </row>
    <row r="143" spans="1:6" ht="12.75">
      <c r="A143" s="262">
        <v>11</v>
      </c>
      <c r="B143" s="263"/>
      <c r="C143" s="264"/>
      <c r="D143" s="264"/>
      <c r="E143" s="264"/>
      <c r="F143" s="265">
        <f t="shared" si="3"/>
        <v>0</v>
      </c>
    </row>
    <row r="144" spans="1:6" ht="12.75">
      <c r="A144" s="262">
        <v>12</v>
      </c>
      <c r="B144" s="263"/>
      <c r="C144" s="264"/>
      <c r="D144" s="264"/>
      <c r="E144" s="264"/>
      <c r="F144" s="265">
        <f t="shared" si="3"/>
        <v>0</v>
      </c>
    </row>
    <row r="145" spans="1:6" ht="12.75">
      <c r="A145" s="262">
        <v>13</v>
      </c>
      <c r="B145" s="263"/>
      <c r="C145" s="264"/>
      <c r="D145" s="264"/>
      <c r="E145" s="264"/>
      <c r="F145" s="265">
        <f t="shared" si="3"/>
        <v>0</v>
      </c>
    </row>
    <row r="146" spans="1:6" ht="12" customHeight="1">
      <c r="A146" s="262">
        <v>14</v>
      </c>
      <c r="B146" s="263"/>
      <c r="C146" s="264"/>
      <c r="D146" s="264"/>
      <c r="E146" s="264"/>
      <c r="F146" s="265">
        <f t="shared" si="3"/>
        <v>0</v>
      </c>
    </row>
    <row r="147" spans="1:6" ht="12.75">
      <c r="A147" s="262">
        <v>15</v>
      </c>
      <c r="B147" s="263"/>
      <c r="C147" s="264"/>
      <c r="D147" s="264"/>
      <c r="E147" s="264"/>
      <c r="F147" s="265">
        <f t="shared" si="3"/>
        <v>0</v>
      </c>
    </row>
    <row r="148" spans="1:16" ht="17.25" customHeight="1">
      <c r="A148" s="316" t="s">
        <v>358</v>
      </c>
      <c r="B148" s="317" t="s">
        <v>550</v>
      </c>
      <c r="C148" s="311">
        <f>SUM(C133:C147)</f>
        <v>0</v>
      </c>
      <c r="D148" s="311"/>
      <c r="E148" s="311">
        <f>SUM(E133:E147)</f>
        <v>0</v>
      </c>
      <c r="F148" s="312">
        <f>SUM(F133:F147)</f>
        <v>0</v>
      </c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</row>
    <row r="149" spans="1:16" ht="19.5" customHeight="1">
      <c r="A149" s="472" t="s">
        <v>566</v>
      </c>
      <c r="B149" s="317" t="s">
        <v>551</v>
      </c>
      <c r="C149" s="311">
        <f>C148+C131+C114+C97</f>
        <v>206</v>
      </c>
      <c r="D149" s="311"/>
      <c r="E149" s="311">
        <f>E148+E131+E114+E97</f>
        <v>0</v>
      </c>
      <c r="F149" s="312">
        <f>F148+F131+F114+F97</f>
        <v>206</v>
      </c>
      <c r="G149" s="269"/>
      <c r="H149" s="269"/>
      <c r="I149" s="269"/>
      <c r="J149" s="269"/>
      <c r="K149" s="269"/>
      <c r="L149" s="269"/>
      <c r="M149" s="269"/>
      <c r="N149" s="269"/>
      <c r="O149" s="269"/>
      <c r="P149" s="269"/>
    </row>
    <row r="150" spans="1:6" ht="19.5" customHeight="1">
      <c r="A150" s="272"/>
      <c r="B150" s="273"/>
      <c r="C150" s="274"/>
      <c r="D150" s="274"/>
      <c r="E150" s="274"/>
      <c r="F150" s="274"/>
    </row>
    <row r="151" spans="1:7" ht="14.25">
      <c r="A151" s="282" t="s">
        <v>586</v>
      </c>
      <c r="B151" s="275"/>
      <c r="C151" s="282"/>
      <c r="D151" s="282"/>
      <c r="E151" s="392" t="s">
        <v>581</v>
      </c>
      <c r="F151" s="392"/>
      <c r="G151" s="392"/>
    </row>
    <row r="152" spans="1:7" ht="15">
      <c r="A152" s="276"/>
      <c r="B152" s="302"/>
      <c r="C152" s="284"/>
      <c r="D152" s="284"/>
      <c r="E152" s="282"/>
      <c r="F152" s="285"/>
      <c r="G152" s="282"/>
    </row>
    <row r="153" spans="1:7" ht="15">
      <c r="A153" s="276"/>
      <c r="B153" s="302"/>
      <c r="C153" s="286"/>
      <c r="D153" s="286"/>
      <c r="E153" s="392" t="s">
        <v>582</v>
      </c>
      <c r="F153" s="393"/>
      <c r="G153" s="393"/>
    </row>
    <row r="154" spans="3:5" ht="12.75">
      <c r="C154" s="276"/>
      <c r="E154" s="276"/>
    </row>
  </sheetData>
  <mergeCells count="5">
    <mergeCell ref="E153:G153"/>
    <mergeCell ref="B5:C5"/>
    <mergeCell ref="B6:C6"/>
    <mergeCell ref="B7:C7"/>
    <mergeCell ref="E151:G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133:F147 C99:F113 C116:F130 C82:F9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Reni</cp:lastModifiedBy>
  <cp:lastPrinted>2010-01-29T12:36:55Z</cp:lastPrinted>
  <dcterms:created xsi:type="dcterms:W3CDTF">2006-10-19T06:45:18Z</dcterms:created>
  <dcterms:modified xsi:type="dcterms:W3CDTF">2011-01-31T15:14:09Z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-1945197284</vt:i4>
  </property>
  <property fmtid="{D5CDD505-2E9C-101B-9397-08002B2CF9AE}" pid="3" name="_EmailSubject">
    <vt:lpwstr>Financial Reports_Kaolin_KFN_31.12.2009_ENG.xls</vt:lpwstr>
  </property>
  <property fmtid="{D5CDD505-2E9C-101B-9397-08002B2CF9AE}" pid="4" name="_AuthorEmail">
    <vt:lpwstr>rumianal@kaolin.bg</vt:lpwstr>
  </property>
  <property fmtid="{D5CDD505-2E9C-101B-9397-08002B2CF9AE}" pid="5" name="_AuthorEmailDisplayName">
    <vt:lpwstr>Rumiana Lukanova</vt:lpwstr>
  </property>
  <property fmtid="{D5CDD505-2E9C-101B-9397-08002B2CF9AE}" pid="6" name="_ReviewingToolsShownOnce">
    <vt:lpwstr/>
  </property>
</Properties>
</file>