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03" firstSheet="2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2-КИС-ОД'!$11:$11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<sst xmlns="http://schemas.openxmlformats.org/spreadsheetml/2006/main" count="231" uniqueCount="194">
  <si>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</si>
  <si>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</si>
  <si>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</si>
  <si>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</si>
  <si>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</si>
  <si>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</si>
  <si>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</si>
  <si>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</si>
  <si>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</si>
  <si>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</si>
  <si>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</si>
  <si>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</si>
  <si>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</si>
  <si>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</si>
  <si>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</si>
  <si>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</si>
  <si>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</si>
  <si>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</si>
  <si>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</si>
  <si>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</si>
  <si>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</si>
  <si>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</si>
  <si>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</si>
  <si>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</si>
  <si>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</si>
  <si>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</si>
  <si>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</si>
  <si>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</si>
  <si>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</si>
  <si>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</si>
  <si>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</si>
  <si>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</si>
  <si>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</si>
  <si>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</si>
  <si>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</si>
  <si>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</si>
  <si>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</si>
  <si>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</si>
  <si>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</si>
  <si>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</si>
  <si>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</si>
  <si>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</si>
  <si>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</si>
  <si>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</si>
  <si>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</si>
  <si>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</si>
  <si>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</si>
  <si>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</si>
  <si>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</si>
  <si>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</si>
  <si>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</si>
  <si>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</si>
  <si>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</si>
  <si>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</si>
  <si>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</si>
  <si>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</si>
  <si>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</si>
  <si>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</si>
  <si>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</si>
  <si>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</si>
  <si>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</si>
  <si>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</si>
  <si>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</si>
  <si>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</si>
  <si>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</si>
  <si>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</si>
  <si>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</si>
  <si>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</si>
  <si>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</si>
  <si>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</si>
  <si>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</si>
  <si>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</si>
  <si>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</si>
  <si>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</si>
  <si>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</si>
  <si>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</si>
  <si>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</si>
  <si>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</si>
  <si>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</si>
  <si>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</si>
  <si>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</si>
  <si>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</si>
  <si>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</si>
  <si>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</si>
  <si>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</si>
  <si>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</si>
  <si>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</si>
  <si>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</si>
  <si>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</si>
  <si>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</si>
  <si>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</si>
  <si>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</si>
  <si>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</si>
  <si>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</si>
  <si>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</si>
  <si>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</si>
  <si>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</si>
  <si>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</si>
  <si>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</si>
  <si>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</si>
  <si>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</si>
  <si>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</si>
  <si>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</si>
  <si>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</si>
  <si>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</si>
  <si>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</si>
  <si>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</si>
  <si>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</si>
  <si>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</si>
  <si>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</si>
  <si>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</si>
  <si>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</si>
  <si>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</si>
  <si>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</si>
  <si>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</si>
  <si>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</si>
  <si>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</si>
  <si>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</si>
  <si>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</si>
  <si>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</si>
  <si>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</si>
  <si>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</si>
  <si>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</si>
  <si>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</si>
  <si>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</si>
  <si>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</si>
  <si>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</si>
  <si>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</si>
  <si>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</si>
  <si>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</si>
  <si>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</si>
  <si>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</si>
  <si>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</si>
  <si>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</si>
  <si>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</si>
  <si>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</si>
  <si>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</si>
  <si>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</si>
  <si>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</si>
  <si>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</si>
  <si>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</si>
  <si>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</si>
  <si>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</si>
  <si>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</si>
  <si>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</si>
  <si>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</si>
  <si>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</si>
  <si>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</si>
  <si>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</si>
  <si>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</si>
  <si>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</si>
  <si>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</si>
  <si>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</si>
  <si>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</si>
  <si>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</si>
  <si>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</si>
  <si>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</si>
  <si>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</si>
  <si>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</si>
  <si>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</si>
  <si>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</si>
  <si>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</si>
  <si>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</si>
  <si>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</si>
  <si>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</si>
  <si>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</si>
  <si>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</si>
  <si>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</si>
  <si>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</si>
  <si>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</si>
  <si>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</si>
  <si>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</si>
  <si>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</si>
  <si>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</si>
  <si>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</si>
  <si>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</si>
  <si>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</si>
  <si>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</si>
  <si>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</si>
  <si>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</si>
  <si>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</si>
  <si>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</si>
  <si>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</si>
  <si>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</si>
  <si>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</si>
  <si>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</si>
  <si>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</si>
  <si>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ТИ БИ АЙ ХАРМОНИЯ</t>
    </r>
  </si>
  <si>
    <t>ЕИК по БУЛСТАТ:131569424</t>
  </si>
  <si>
    <t xml:space="preserve">  Съставител:……………………….</t>
  </si>
  <si>
    <t>Елеонора Стоева</t>
  </si>
  <si>
    <t>Отчетен период:30.06.2009</t>
  </si>
  <si>
    <t xml:space="preserve">                   Стоян Тошев</t>
  </si>
  <si>
    <t>Дата:    27.07.2009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</si>
</sst>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0.0%"/>
    <numFmt numFmtId="174" formatCode="#,##0.00000"/>
    <numFmt numFmtId="175" formatCode="#,##0.0000"/>
    <numFmt numFmtId="176" formatCode="0.0000"/>
    <numFmt numFmtId="177" formatCode="0.000"/>
    <numFmt numFmtId="178" formatCode="#,##0.0"/>
    <numFmt numFmtId="179" formatCode="#,##0.000"/>
    <numFmt numFmtId="180" formatCode="0.0"/>
    <numFmt numFmtId="181" formatCode="#,##0\ &quot;лв&quot;"/>
  </numFmts>
  <fonts count="15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9"/>
      <name val="Times New Roman Cyr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3" fontId="2" fillId="0" borderId="0" xfId="21" applyNumberFormat="1" applyFont="1" applyFill="1" applyBorder="1" applyAlignment="1" applyProtection="1">
      <alignment vertical="top" wrapText="1"/>
      <protection locked="0"/>
    </xf>
    <xf numFmtId="3" fontId="2" fillId="0" borderId="0" xfId="2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3" fontId="8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3" fontId="2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2" fillId="0" borderId="0" xfId="21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2" fillId="0" borderId="0" xfId="22" applyNumberFormat="1" applyFont="1" applyAlignment="1" applyProtection="1">
      <alignment horizontal="center" vertical="center" wrapText="1"/>
      <protection locked="0"/>
    </xf>
    <xf numFmtId="3" fontId="2" fillId="0" borderId="0" xfId="23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13" fillId="0" borderId="2" xfId="0" applyNumberFormat="1" applyFont="1" applyFill="1" applyBorder="1" applyAlignment="1" applyProtection="1">
      <alignment/>
      <protection hidden="1"/>
    </xf>
    <xf numFmtId="172" fontId="13" fillId="0" borderId="2" xfId="0" applyNumberFormat="1" applyFont="1" applyFill="1" applyBorder="1" applyAlignment="1" applyProtection="1">
      <alignment/>
      <protection hidden="1"/>
    </xf>
    <xf numFmtId="3" fontId="13" fillId="0" borderId="2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Alignment="1">
      <alignment wrapText="1"/>
    </xf>
    <xf numFmtId="3" fontId="14" fillId="0" borderId="2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justify" wrapText="1"/>
      <protection/>
    </xf>
    <xf numFmtId="3" fontId="2" fillId="0" borderId="5" xfId="24" applyNumberFormat="1" applyFont="1" applyFill="1" applyBorder="1" applyAlignment="1">
      <alignment horizontal="center" vertical="justify" wrapText="1"/>
      <protection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4" xfId="24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78"/>
  <sheetViews>
    <sheetView workbookViewId="0" topLeftCell="A36">
      <selection activeCell="B53" sqref="B53:C53"/>
    </sheetView>
  </sheetViews>
  <sheetFormatPr defaultColWidth="9.140625" defaultRowHeight="12.75"/>
  <cols>
    <col min="1" max="1" width="35.7109375" style="3" customWidth="1"/>
    <col min="2" max="2" width="9.7109375" style="27" customWidth="1"/>
    <col min="3" max="3" width="10.7109375" style="27" customWidth="1"/>
    <col min="4" max="4" width="45.7109375" style="3" customWidth="1"/>
    <col min="5" max="5" width="9.7109375" style="27" customWidth="1"/>
    <col min="6" max="6" width="10.7109375" style="27" customWidth="1"/>
    <col min="7" max="7" width="4.7109375" style="3" customWidth="1"/>
    <col min="8" max="16384" width="9.140625" style="3" customWidth="1"/>
  </cols>
  <sheetData>
    <row r="3" spans="5:6" ht="12">
      <c r="E3" s="150" t="s">
        <v>155</v>
      </c>
      <c r="F3" s="150"/>
    </row>
    <row r="4" spans="5:6" ht="12">
      <c r="E4" s="112"/>
      <c r="F4" s="112"/>
    </row>
    <row r="5" spans="1:6" ht="12">
      <c r="A5" s="14"/>
      <c r="B5" s="113"/>
      <c r="C5" s="151" t="s">
        <v>0</v>
      </c>
      <c r="D5" s="151"/>
      <c r="E5" s="114"/>
      <c r="F5" s="114"/>
    </row>
    <row r="6" spans="1:6" ht="12">
      <c r="A6" s="14"/>
      <c r="B6" s="113"/>
      <c r="C6" s="15"/>
      <c r="D6" s="15"/>
      <c r="E6" s="114"/>
      <c r="F6" s="114"/>
    </row>
    <row r="7" spans="1:6" ht="12">
      <c r="A7" s="14"/>
      <c r="B7" s="113"/>
      <c r="C7" s="15"/>
      <c r="D7" s="15"/>
      <c r="E7" s="114"/>
      <c r="F7" s="114"/>
    </row>
    <row r="8" spans="1:7" ht="15" customHeight="1">
      <c r="A8" s="151" t="s">
        <v>187</v>
      </c>
      <c r="B8" s="151"/>
      <c r="C8" s="115"/>
      <c r="D8" s="14"/>
      <c r="E8" s="152" t="s">
        <v>188</v>
      </c>
      <c r="F8" s="152"/>
      <c r="G8" s="152"/>
    </row>
    <row r="9" spans="1:6" ht="12">
      <c r="A9" s="15" t="s">
        <v>191</v>
      </c>
      <c r="B9" s="116"/>
      <c r="C9" s="117"/>
      <c r="D9" s="16"/>
      <c r="E9" s="114"/>
      <c r="F9" s="118" t="s">
        <v>82</v>
      </c>
    </row>
    <row r="10" spans="1:6" ht="12">
      <c r="A10" s="15"/>
      <c r="B10" s="116"/>
      <c r="C10" s="117"/>
      <c r="D10" s="16"/>
      <c r="E10" s="114"/>
      <c r="F10" s="118"/>
    </row>
    <row r="11" spans="1:6" ht="50.25" customHeight="1">
      <c r="A11" s="17" t="s">
        <v>1</v>
      </c>
      <c r="B11" s="28" t="s">
        <v>2</v>
      </c>
      <c r="C11" s="28" t="s">
        <v>3</v>
      </c>
      <c r="D11" s="18" t="s">
        <v>7</v>
      </c>
      <c r="E11" s="28" t="s">
        <v>4</v>
      </c>
      <c r="F11" s="28" t="s">
        <v>5</v>
      </c>
    </row>
    <row r="12" spans="1:6" ht="12">
      <c r="A12" s="17" t="s">
        <v>6</v>
      </c>
      <c r="B12" s="28">
        <v>1</v>
      </c>
      <c r="C12" s="28">
        <v>2</v>
      </c>
      <c r="D12" s="18" t="s">
        <v>6</v>
      </c>
      <c r="E12" s="28">
        <v>1</v>
      </c>
      <c r="F12" s="28">
        <v>2</v>
      </c>
    </row>
    <row r="13" spans="1:6" ht="12">
      <c r="A13" s="19" t="s">
        <v>8</v>
      </c>
      <c r="B13" s="29"/>
      <c r="C13" s="29"/>
      <c r="D13" s="11" t="s">
        <v>28</v>
      </c>
      <c r="E13" s="29"/>
      <c r="F13" s="29"/>
    </row>
    <row r="14" spans="1:30" ht="12">
      <c r="A14" s="13" t="s">
        <v>29</v>
      </c>
      <c r="B14" s="109"/>
      <c r="C14" s="109"/>
      <c r="D14" s="13" t="s">
        <v>30</v>
      </c>
      <c r="E14" s="109">
        <v>1914826.9</v>
      </c>
      <c r="F14" s="109">
        <v>3461387.13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2" t="s">
        <v>149</v>
      </c>
      <c r="B15" s="110">
        <f>SUM(B16:B17)</f>
        <v>0</v>
      </c>
      <c r="C15" s="110">
        <v>0</v>
      </c>
      <c r="D15" s="13" t="s">
        <v>31</v>
      </c>
      <c r="E15" s="109"/>
      <c r="F15" s="10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4">
      <c r="A16" s="12" t="s">
        <v>103</v>
      </c>
      <c r="B16" s="109"/>
      <c r="C16" s="109"/>
      <c r="D16" s="12" t="s">
        <v>148</v>
      </c>
      <c r="E16" s="109">
        <v>-333415.26</v>
      </c>
      <c r="F16" s="109">
        <v>-239460.63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0.25" customHeight="1">
      <c r="A17" s="12" t="s">
        <v>112</v>
      </c>
      <c r="B17" s="109"/>
      <c r="C17" s="109"/>
      <c r="D17" s="12" t="s">
        <v>32</v>
      </c>
      <c r="E17" s="109"/>
      <c r="F17" s="10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12" t="s">
        <v>140</v>
      </c>
      <c r="B18" s="109"/>
      <c r="C18" s="109"/>
      <c r="D18" s="12" t="s">
        <v>119</v>
      </c>
      <c r="E18" s="109"/>
      <c r="F18" s="10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20" t="s">
        <v>12</v>
      </c>
      <c r="B19" s="110">
        <f>+B18+B15</f>
        <v>0</v>
      </c>
      <c r="C19" s="110">
        <v>0</v>
      </c>
      <c r="D19" s="20" t="s">
        <v>27</v>
      </c>
      <c r="E19" s="110">
        <f>SUM(E16:E18)</f>
        <v>-333415.26</v>
      </c>
      <c r="F19" s="110">
        <f>SUM(F16:F18)</f>
        <v>-239460.63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3" t="s">
        <v>176</v>
      </c>
      <c r="B20" s="109"/>
      <c r="C20" s="109"/>
      <c r="D20" s="13" t="s">
        <v>33</v>
      </c>
      <c r="E20" s="109"/>
      <c r="F20" s="10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20" t="s">
        <v>39</v>
      </c>
      <c r="B21" s="110">
        <f>+B20+B19</f>
        <v>0</v>
      </c>
      <c r="C21" s="110">
        <v>0</v>
      </c>
      <c r="D21" s="12" t="s">
        <v>34</v>
      </c>
      <c r="E21" s="110">
        <f>SUM(E22:E23)</f>
        <v>705284.62</v>
      </c>
      <c r="F21" s="110">
        <f>SUM(F22:F23)</f>
        <v>5190824.88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1" t="s">
        <v>41</v>
      </c>
      <c r="B22" s="109"/>
      <c r="C22" s="109"/>
      <c r="D22" s="12" t="s">
        <v>35</v>
      </c>
      <c r="E22" s="109">
        <v>705284.62</v>
      </c>
      <c r="F22" s="109">
        <v>5190824.88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11" t="s">
        <v>43</v>
      </c>
      <c r="B23" s="109"/>
      <c r="C23" s="109"/>
      <c r="D23" s="12" t="s">
        <v>36</v>
      </c>
      <c r="E23" s="109"/>
      <c r="F23" s="10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0" t="s">
        <v>9</v>
      </c>
      <c r="B24" s="109">
        <v>36.84</v>
      </c>
      <c r="C24" s="109">
        <v>8.15</v>
      </c>
      <c r="D24" s="10" t="s">
        <v>37</v>
      </c>
      <c r="E24" s="109">
        <v>-118814.21</v>
      </c>
      <c r="F24" s="109">
        <v>-4485540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10" t="s">
        <v>10</v>
      </c>
      <c r="B25" s="109">
        <f>27290.77+9460.47</f>
        <v>36751.24</v>
      </c>
      <c r="C25" s="109">
        <v>52886.11</v>
      </c>
      <c r="D25" s="20" t="s">
        <v>38</v>
      </c>
      <c r="E25" s="110">
        <f>+E24+E21</f>
        <v>586470.41</v>
      </c>
      <c r="F25" s="110">
        <f>+F24+F21</f>
        <v>705284.8799999999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10" t="s">
        <v>177</v>
      </c>
      <c r="B26" s="109">
        <f>180000+224920.15</f>
        <v>404920.15</v>
      </c>
      <c r="C26" s="109">
        <v>586749</v>
      </c>
      <c r="D26" s="21" t="s">
        <v>40</v>
      </c>
      <c r="E26" s="110">
        <f>+E19+E25+E14</f>
        <v>2167882.05</v>
      </c>
      <c r="F26" s="110">
        <f>+F19+F25+F14</f>
        <v>3927211.38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">
      <c r="A27" s="10" t="s">
        <v>139</v>
      </c>
      <c r="B27" s="109"/>
      <c r="C27" s="109"/>
      <c r="D27" s="22"/>
      <c r="E27" s="109"/>
      <c r="F27" s="10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">
      <c r="A28" s="21" t="s">
        <v>12</v>
      </c>
      <c r="B28" s="110">
        <f>SUM(B24:B27)</f>
        <v>441708.23000000004</v>
      </c>
      <c r="C28" s="110">
        <f>SUM(C24:C27)</f>
        <v>639643.26</v>
      </c>
      <c r="D28" s="10"/>
      <c r="E28" s="109"/>
      <c r="F28" s="10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">
      <c r="A29" s="11" t="s">
        <v>121</v>
      </c>
      <c r="B29" s="109"/>
      <c r="C29" s="109"/>
      <c r="D29" s="11" t="s">
        <v>42</v>
      </c>
      <c r="E29" s="109"/>
      <c r="F29" s="10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">
      <c r="A30" s="10" t="s">
        <v>149</v>
      </c>
      <c r="B30" s="110">
        <f>SUM(B31:B34)</f>
        <v>1705851.7200000002</v>
      </c>
      <c r="C30" s="110">
        <f>SUM(C31:C34)</f>
        <v>3222349.5</v>
      </c>
      <c r="D30" s="23" t="s">
        <v>150</v>
      </c>
      <c r="E30" s="109"/>
      <c r="F30" s="10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">
      <c r="A31" s="10" t="s">
        <v>103</v>
      </c>
      <c r="B31" s="109">
        <v>799370.17</v>
      </c>
      <c r="C31" s="109">
        <v>1501970</v>
      </c>
      <c r="D31" s="12" t="s">
        <v>136</v>
      </c>
      <c r="E31" s="109">
        <f>SUM(E32:E34)</f>
        <v>3693.17</v>
      </c>
      <c r="F31" s="109">
        <v>11704.74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6" ht="12">
      <c r="A32" s="10" t="s">
        <v>117</v>
      </c>
      <c r="B32" s="29"/>
      <c r="C32" s="29"/>
      <c r="D32" s="12" t="s">
        <v>178</v>
      </c>
      <c r="E32" s="29">
        <v>297.79</v>
      </c>
      <c r="F32" s="29">
        <v>297.79</v>
      </c>
    </row>
    <row r="33" spans="1:6" ht="12">
      <c r="A33" s="10" t="s">
        <v>112</v>
      </c>
      <c r="B33" s="29">
        <f>17717.7+237.81+8999.64+879526.4</f>
        <v>906481.55</v>
      </c>
      <c r="C33" s="29">
        <v>1720379.5</v>
      </c>
      <c r="D33" s="12" t="s">
        <v>105</v>
      </c>
      <c r="E33" s="29">
        <v>3395.38</v>
      </c>
      <c r="F33" s="29">
        <v>11406.95</v>
      </c>
    </row>
    <row r="34" spans="1:6" ht="12">
      <c r="A34" s="10" t="s">
        <v>11</v>
      </c>
      <c r="B34" s="29"/>
      <c r="C34" s="29"/>
      <c r="D34" s="3" t="s">
        <v>116</v>
      </c>
      <c r="E34" s="29"/>
      <c r="F34" s="29"/>
    </row>
    <row r="35" spans="1:6" ht="12">
      <c r="A35" s="10" t="s">
        <v>141</v>
      </c>
      <c r="B35" s="29"/>
      <c r="C35" s="29"/>
      <c r="D35" s="23" t="s">
        <v>132</v>
      </c>
      <c r="E35" s="29">
        <f>2400+276</f>
        <v>2676</v>
      </c>
      <c r="F35" s="29">
        <v>1200</v>
      </c>
    </row>
    <row r="36" spans="1:6" ht="12">
      <c r="A36" s="10" t="s">
        <v>142</v>
      </c>
      <c r="B36" s="29"/>
      <c r="C36" s="29">
        <v>14337.42</v>
      </c>
      <c r="D36" s="3" t="s">
        <v>151</v>
      </c>
      <c r="E36" s="29"/>
      <c r="F36" s="29"/>
    </row>
    <row r="37" spans="1:6" ht="12">
      <c r="A37" s="10" t="s">
        <v>143</v>
      </c>
      <c r="B37" s="29"/>
      <c r="C37" s="29"/>
      <c r="D37" s="23" t="s">
        <v>114</v>
      </c>
      <c r="E37" s="29"/>
      <c r="F37" s="29"/>
    </row>
    <row r="38" spans="1:6" ht="12">
      <c r="A38" s="10" t="s">
        <v>144</v>
      </c>
      <c r="B38" s="29"/>
      <c r="C38" s="29"/>
      <c r="D38" s="23" t="s">
        <v>115</v>
      </c>
      <c r="E38" s="29"/>
      <c r="F38" s="29"/>
    </row>
    <row r="39" spans="1:6" ht="12">
      <c r="A39" s="10" t="s">
        <v>145</v>
      </c>
      <c r="B39" s="29"/>
      <c r="C39" s="29"/>
      <c r="D39" s="23" t="s">
        <v>152</v>
      </c>
      <c r="E39" s="29">
        <v>100</v>
      </c>
      <c r="F39" s="29"/>
    </row>
    <row r="40" spans="1:6" ht="12">
      <c r="A40" s="21" t="s">
        <v>13</v>
      </c>
      <c r="B40" s="111">
        <f>+B30+B35+B36+B37+B38+B39</f>
        <v>1705851.7200000002</v>
      </c>
      <c r="C40" s="111">
        <f>+C30+C35+C36+C37+C38+C39</f>
        <v>3236686.92</v>
      </c>
      <c r="D40" s="10" t="s">
        <v>153</v>
      </c>
      <c r="F40" s="29"/>
    </row>
    <row r="41" spans="1:6" ht="15" customHeight="1">
      <c r="A41" s="11" t="s">
        <v>118</v>
      </c>
      <c r="B41" s="29"/>
      <c r="C41" s="29"/>
      <c r="D41" s="23" t="s">
        <v>154</v>
      </c>
      <c r="E41" s="29"/>
      <c r="F41" s="29"/>
    </row>
    <row r="42" spans="1:6" ht="13.5" customHeight="1">
      <c r="A42" s="12" t="s">
        <v>146</v>
      </c>
      <c r="B42" s="29">
        <f>12.96+1471.23+2667.81</f>
        <v>4152</v>
      </c>
      <c r="C42" s="29">
        <v>58227.58</v>
      </c>
      <c r="D42" s="23" t="s">
        <v>120</v>
      </c>
      <c r="E42" s="29"/>
      <c r="F42" s="10"/>
    </row>
    <row r="43" spans="1:6" ht="24">
      <c r="A43" s="12" t="s">
        <v>104</v>
      </c>
      <c r="B43" s="126"/>
      <c r="C43" s="29">
        <v>5558.03</v>
      </c>
      <c r="D43" s="21" t="s">
        <v>12</v>
      </c>
      <c r="E43" s="111">
        <f>SUM(E30:E42)-E31</f>
        <v>6469.17</v>
      </c>
      <c r="F43" s="111">
        <f>SUM(F30:F42)-F31</f>
        <v>12904.740000000003</v>
      </c>
    </row>
    <row r="44" spans="1:6" ht="12">
      <c r="A44" s="12" t="s">
        <v>147</v>
      </c>
      <c r="B44" s="29"/>
      <c r="C44" s="29"/>
      <c r="D44" s="21" t="s">
        <v>45</v>
      </c>
      <c r="E44" s="111">
        <f>+E43</f>
        <v>6469.17</v>
      </c>
      <c r="F44" s="111">
        <f>+F43</f>
        <v>12904.740000000003</v>
      </c>
    </row>
    <row r="45" spans="1:6" ht="12">
      <c r="A45" s="12" t="s">
        <v>113</v>
      </c>
      <c r="B45" s="29">
        <f>20789.21+1789.76</f>
        <v>22578.969999999998</v>
      </c>
      <c r="C45" s="29"/>
      <c r="D45" s="10"/>
      <c r="E45" s="29"/>
      <c r="F45" s="29"/>
    </row>
    <row r="46" spans="1:6" ht="12">
      <c r="A46" s="20" t="s">
        <v>14</v>
      </c>
      <c r="B46" s="111">
        <f>SUM(B42:B45)</f>
        <v>26730.969999999998</v>
      </c>
      <c r="C46" s="111">
        <f>SUM(C42:C45)</f>
        <v>63785.61</v>
      </c>
      <c r="D46" s="10"/>
      <c r="E46" s="29"/>
      <c r="F46" s="29"/>
    </row>
    <row r="47" spans="1:6" ht="12">
      <c r="A47" s="13" t="s">
        <v>44</v>
      </c>
      <c r="B47" s="29">
        <v>60</v>
      </c>
      <c r="C47" s="29"/>
      <c r="D47" s="10"/>
      <c r="E47" s="29"/>
      <c r="F47" s="29"/>
    </row>
    <row r="48" spans="1:6" ht="12">
      <c r="A48" s="20" t="s">
        <v>45</v>
      </c>
      <c r="B48" s="111">
        <f>+B28+B40+B46+B47</f>
        <v>2174350.9200000004</v>
      </c>
      <c r="C48" s="111">
        <f>+C28+C40+C46+C47</f>
        <v>3940115.7899999996</v>
      </c>
      <c r="D48" s="10"/>
      <c r="E48" s="29"/>
      <c r="F48" s="29"/>
    </row>
    <row r="49" spans="1:6" ht="12.75" customHeight="1">
      <c r="A49" s="10"/>
      <c r="B49" s="111"/>
      <c r="C49" s="111"/>
      <c r="D49" s="10"/>
      <c r="E49" s="29"/>
      <c r="F49" s="29"/>
    </row>
    <row r="50" spans="1:6" ht="12">
      <c r="A50" s="20" t="s">
        <v>47</v>
      </c>
      <c r="B50" s="110">
        <f>+B48+B21</f>
        <v>2174350.9200000004</v>
      </c>
      <c r="C50" s="110">
        <f>+C48+C21</f>
        <v>3940115.7899999996</v>
      </c>
      <c r="D50" s="20" t="s">
        <v>46</v>
      </c>
      <c r="E50" s="111">
        <f>+E26+E44</f>
        <v>2174351.2199999997</v>
      </c>
      <c r="F50" s="111">
        <f>+F26+F44</f>
        <v>3940116.12</v>
      </c>
    </row>
    <row r="51" spans="2:7" ht="12">
      <c r="B51" s="30"/>
      <c r="C51" s="30"/>
      <c r="D51" s="2"/>
      <c r="E51" s="30"/>
      <c r="F51" s="30"/>
      <c r="G51" s="2"/>
    </row>
    <row r="52" spans="1:7" ht="12">
      <c r="A52" s="5" t="s">
        <v>193</v>
      </c>
      <c r="B52" s="149" t="s">
        <v>189</v>
      </c>
      <c r="C52" s="149"/>
      <c r="D52" s="25" t="s">
        <v>98</v>
      </c>
      <c r="E52" s="26"/>
      <c r="F52" s="119"/>
      <c r="G52" s="2"/>
    </row>
    <row r="53" spans="2:7" ht="12.75" customHeight="1">
      <c r="B53" s="148" t="s">
        <v>190</v>
      </c>
      <c r="C53" s="148"/>
      <c r="D53" s="120" t="s">
        <v>192</v>
      </c>
      <c r="E53" s="30"/>
      <c r="F53" s="30"/>
      <c r="G53" s="2"/>
    </row>
    <row r="54" spans="2:7" ht="12">
      <c r="B54" s="30"/>
      <c r="C54" s="30"/>
      <c r="D54" s="2"/>
      <c r="E54" s="30"/>
      <c r="F54" s="30"/>
      <c r="G54" s="2"/>
    </row>
    <row r="55" spans="3:6" ht="12">
      <c r="C55" s="30"/>
      <c r="D55" s="2"/>
      <c r="E55" s="31"/>
      <c r="F55" s="31"/>
    </row>
    <row r="56" spans="1:7" ht="12">
      <c r="A56" s="2"/>
      <c r="B56" s="30"/>
      <c r="C56" s="30"/>
      <c r="D56" s="2"/>
      <c r="E56" s="30"/>
      <c r="F56" s="30"/>
      <c r="G56" s="2"/>
    </row>
    <row r="57" ht="12">
      <c r="G57" s="2"/>
    </row>
    <row r="58" spans="1:7" ht="12">
      <c r="A58" s="2"/>
      <c r="B58" s="30"/>
      <c r="C58" s="30"/>
      <c r="D58" s="2"/>
      <c r="E58" s="30"/>
      <c r="F58" s="30"/>
      <c r="G58" s="2"/>
    </row>
    <row r="59" spans="1:7" ht="12">
      <c r="A59" s="2"/>
      <c r="B59" s="30"/>
      <c r="C59" s="30"/>
      <c r="D59" s="2"/>
      <c r="E59" s="30"/>
      <c r="F59" s="30"/>
      <c r="G59" s="2"/>
    </row>
    <row r="60" spans="1:7" ht="12">
      <c r="A60" s="2"/>
      <c r="B60" s="30"/>
      <c r="C60" s="30"/>
      <c r="D60" s="2"/>
      <c r="E60" s="30"/>
      <c r="F60" s="30"/>
      <c r="G60" s="2"/>
    </row>
    <row r="61" spans="1:7" ht="12">
      <c r="A61" s="2"/>
      <c r="B61" s="30"/>
      <c r="C61" s="30"/>
      <c r="D61" s="2"/>
      <c r="E61" s="30"/>
      <c r="F61" s="30"/>
      <c r="G61" s="2"/>
    </row>
    <row r="62" spans="1:7" ht="12">
      <c r="A62" s="2"/>
      <c r="B62" s="30"/>
      <c r="C62" s="30"/>
      <c r="D62" s="2"/>
      <c r="E62" s="30"/>
      <c r="F62" s="30"/>
      <c r="G62" s="2"/>
    </row>
    <row r="63" spans="1:7" ht="12">
      <c r="A63" s="2"/>
      <c r="B63" s="30"/>
      <c r="C63" s="30"/>
      <c r="D63" s="2"/>
      <c r="E63" s="30"/>
      <c r="F63" s="30"/>
      <c r="G63" s="2"/>
    </row>
    <row r="64" spans="1:7" ht="12">
      <c r="A64" s="2"/>
      <c r="B64" s="30"/>
      <c r="C64" s="30"/>
      <c r="D64" s="2"/>
      <c r="E64" s="30"/>
      <c r="F64" s="30"/>
      <c r="G64" s="2"/>
    </row>
    <row r="65" spans="1:7" ht="12">
      <c r="A65" s="2"/>
      <c r="B65" s="30"/>
      <c r="C65" s="30"/>
      <c r="D65" s="4"/>
      <c r="E65" s="30"/>
      <c r="F65" s="30"/>
      <c r="G65" s="2"/>
    </row>
    <row r="66" spans="1:7" s="5" customFormat="1" ht="12">
      <c r="A66" s="4"/>
      <c r="B66" s="31"/>
      <c r="C66" s="31"/>
      <c r="D66" s="4"/>
      <c r="E66" s="31"/>
      <c r="F66" s="31"/>
      <c r="G66" s="4"/>
    </row>
    <row r="67" spans="1:7" s="5" customFormat="1" ht="12">
      <c r="A67" s="4"/>
      <c r="B67" s="31"/>
      <c r="C67" s="31"/>
      <c r="D67" s="24"/>
      <c r="E67" s="31"/>
      <c r="F67" s="31"/>
      <c r="G67" s="4"/>
    </row>
    <row r="68" spans="2:6" s="5" customFormat="1" ht="12">
      <c r="B68" s="121"/>
      <c r="C68" s="121"/>
      <c r="E68" s="121"/>
      <c r="F68" s="121"/>
    </row>
    <row r="69" spans="2:6" s="5" customFormat="1" ht="12">
      <c r="B69" s="121"/>
      <c r="C69" s="121"/>
      <c r="E69" s="121"/>
      <c r="F69" s="121"/>
    </row>
    <row r="70" spans="2:6" s="5" customFormat="1" ht="12">
      <c r="B70" s="121"/>
      <c r="C70" s="121"/>
      <c r="E70" s="121"/>
      <c r="F70" s="121"/>
    </row>
    <row r="71" spans="2:6" s="5" customFormat="1" ht="12">
      <c r="B71" s="121"/>
      <c r="C71" s="121"/>
      <c r="E71" s="121"/>
      <c r="F71" s="121"/>
    </row>
    <row r="72" spans="2:6" s="5" customFormat="1" ht="12">
      <c r="B72" s="121"/>
      <c r="C72" s="121"/>
      <c r="E72" s="121"/>
      <c r="F72" s="121"/>
    </row>
    <row r="73" spans="2:6" s="5" customFormat="1" ht="12">
      <c r="B73" s="121"/>
      <c r="C73" s="121"/>
      <c r="E73" s="121"/>
      <c r="F73" s="121"/>
    </row>
    <row r="74" spans="2:6" s="5" customFormat="1" ht="12">
      <c r="B74" s="121"/>
      <c r="C74" s="121"/>
      <c r="E74" s="121"/>
      <c r="F74" s="121"/>
    </row>
    <row r="75" spans="2:6" s="5" customFormat="1" ht="12">
      <c r="B75" s="121"/>
      <c r="C75" s="121"/>
      <c r="E75" s="121"/>
      <c r="F75" s="121"/>
    </row>
    <row r="76" spans="2:6" s="5" customFormat="1" ht="12">
      <c r="B76" s="121"/>
      <c r="C76" s="121"/>
      <c r="E76" s="121"/>
      <c r="F76" s="121"/>
    </row>
    <row r="77" spans="2:6" s="5" customFormat="1" ht="12">
      <c r="B77" s="121"/>
      <c r="C77" s="121"/>
      <c r="E77" s="121"/>
      <c r="F77" s="121"/>
    </row>
    <row r="78" spans="2:6" s="5" customFormat="1" ht="12">
      <c r="B78" s="121"/>
      <c r="C78" s="121"/>
      <c r="E78" s="121"/>
      <c r="F78" s="121"/>
    </row>
  </sheetData>
  <mergeCells count="6">
    <mergeCell ref="B53:C53"/>
    <mergeCell ref="B52:C52"/>
    <mergeCell ref="E3:F3"/>
    <mergeCell ref="C5:D5"/>
    <mergeCell ref="A8:B8"/>
    <mergeCell ref="E8:G8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4">
      <selection activeCell="B16" sqref="B16"/>
    </sheetView>
  </sheetViews>
  <sheetFormatPr defaultColWidth="9.140625" defaultRowHeight="12.75"/>
  <cols>
    <col min="1" max="1" width="42.7109375" style="3" customWidth="1"/>
    <col min="2" max="3" width="9.7109375" style="77" customWidth="1"/>
    <col min="4" max="4" width="42.7109375" style="3" customWidth="1"/>
    <col min="5" max="6" width="9.7109375" style="77" customWidth="1"/>
    <col min="7" max="16384" width="9.140625" style="3" customWidth="1"/>
  </cols>
  <sheetData>
    <row r="2" spans="5:6" ht="25.5" customHeight="1">
      <c r="E2" s="156" t="s">
        <v>156</v>
      </c>
      <c r="F2" s="156"/>
    </row>
    <row r="3" spans="1:4" ht="12.75" customHeight="1">
      <c r="A3" s="9"/>
      <c r="C3" s="154" t="s">
        <v>15</v>
      </c>
      <c r="D3" s="154"/>
    </row>
    <row r="4" spans="1:4" ht="12.75" customHeight="1">
      <c r="A4" s="9"/>
      <c r="C4" s="33"/>
      <c r="D4" s="33"/>
    </row>
    <row r="5" spans="1:4" ht="12.75" customHeight="1">
      <c r="A5" s="9"/>
      <c r="C5" s="76"/>
      <c r="D5" s="33"/>
    </row>
    <row r="6" spans="1:3" ht="12">
      <c r="A6" s="154" t="str">
        <f>'справка № 1-КИС-БАЛАНС'!A8:B8</f>
        <v>Наименование на КИС: ДФ ТИ БИ АЙ ХАРМОНИЯ</v>
      </c>
      <c r="B6" s="154"/>
      <c r="C6" s="154"/>
    </row>
    <row r="7" spans="1:6" ht="12">
      <c r="A7" s="1" t="str">
        <f>'справка № 1-КИС-БАЛАНС'!A9</f>
        <v>Отчетен период:30.06.2009</v>
      </c>
      <c r="B7" s="83"/>
      <c r="C7" s="84"/>
      <c r="D7" s="152" t="s">
        <v>188</v>
      </c>
      <c r="E7" s="152"/>
      <c r="F7" s="152"/>
    </row>
    <row r="8" spans="1:6" ht="12">
      <c r="A8" s="1"/>
      <c r="B8" s="83"/>
      <c r="C8" s="84"/>
      <c r="D8" s="34"/>
      <c r="E8" s="25"/>
      <c r="F8" s="25"/>
    </row>
    <row r="9" spans="1:7" ht="12">
      <c r="A9" s="35"/>
      <c r="B9" s="84"/>
      <c r="C9" s="84"/>
      <c r="D9" s="36"/>
      <c r="E9" s="86"/>
      <c r="F9" s="81" t="s">
        <v>82</v>
      </c>
      <c r="G9" s="2"/>
    </row>
    <row r="10" spans="1:7" ht="24">
      <c r="A10" s="37" t="s">
        <v>16</v>
      </c>
      <c r="B10" s="82" t="s">
        <v>2</v>
      </c>
      <c r="C10" s="82" t="s">
        <v>5</v>
      </c>
      <c r="D10" s="37" t="s">
        <v>17</v>
      </c>
      <c r="E10" s="82" t="s">
        <v>2</v>
      </c>
      <c r="F10" s="82" t="s">
        <v>5</v>
      </c>
      <c r="G10" s="2"/>
    </row>
    <row r="11" spans="1:7" ht="12">
      <c r="A11" s="37" t="s">
        <v>6</v>
      </c>
      <c r="B11" s="82">
        <v>1</v>
      </c>
      <c r="C11" s="82">
        <v>2</v>
      </c>
      <c r="D11" s="37" t="s">
        <v>6</v>
      </c>
      <c r="E11" s="82">
        <v>1</v>
      </c>
      <c r="F11" s="82">
        <v>2</v>
      </c>
      <c r="G11" s="2"/>
    </row>
    <row r="12" spans="1:7" ht="18" customHeight="1">
      <c r="A12" s="38" t="s">
        <v>18</v>
      </c>
      <c r="B12" s="85"/>
      <c r="C12" s="85"/>
      <c r="D12" s="38" t="s">
        <v>19</v>
      </c>
      <c r="E12" s="87"/>
      <c r="F12" s="87"/>
      <c r="G12" s="2"/>
    </row>
    <row r="13" spans="1:7" ht="12">
      <c r="A13" s="11" t="s">
        <v>20</v>
      </c>
      <c r="B13" s="73"/>
      <c r="C13" s="73"/>
      <c r="D13" s="11" t="s">
        <v>48</v>
      </c>
      <c r="E13" s="73"/>
      <c r="F13" s="73"/>
      <c r="G13" s="2"/>
    </row>
    <row r="14" spans="1:7" s="5" customFormat="1" ht="12">
      <c r="A14" s="12" t="s">
        <v>21</v>
      </c>
      <c r="B14" s="78"/>
      <c r="C14" s="78"/>
      <c r="D14" s="12" t="s">
        <v>49</v>
      </c>
      <c r="E14" s="78">
        <v>23020.44</v>
      </c>
      <c r="F14" s="78">
        <v>65491.38</v>
      </c>
      <c r="G14" s="4"/>
    </row>
    <row r="15" spans="1:7" s="5" customFormat="1" ht="31.5" customHeight="1">
      <c r="A15" s="12" t="s">
        <v>157</v>
      </c>
      <c r="B15" s="78">
        <f>19908.69+1710971.49</f>
        <v>1730880.18</v>
      </c>
      <c r="C15" s="78">
        <v>7269384.8</v>
      </c>
      <c r="D15" s="12" t="s">
        <v>50</v>
      </c>
      <c r="E15" s="78">
        <f>1557546.26+4207.56</f>
        <v>1561753.82</v>
      </c>
      <c r="F15" s="78">
        <v>5342061.93</v>
      </c>
      <c r="G15" s="4"/>
    </row>
    <row r="16" spans="1:7" s="5" customFormat="1" ht="15.75" customHeight="1">
      <c r="A16" s="12" t="s">
        <v>22</v>
      </c>
      <c r="B16" s="78"/>
      <c r="C16" s="78"/>
      <c r="D16" s="12" t="s">
        <v>51</v>
      </c>
      <c r="E16" s="78"/>
      <c r="F16" s="78"/>
      <c r="G16" s="4"/>
    </row>
    <row r="17" spans="1:7" s="5" customFormat="1" ht="12">
      <c r="A17" s="12" t="s">
        <v>158</v>
      </c>
      <c r="B17" s="78">
        <v>139</v>
      </c>
      <c r="C17" s="78">
        <v>230813.91</v>
      </c>
      <c r="D17" s="12" t="s">
        <v>163</v>
      </c>
      <c r="E17" s="78">
        <v>54.08</v>
      </c>
      <c r="F17" s="78">
        <v>240295</v>
      </c>
      <c r="G17" s="4"/>
    </row>
    <row r="18" spans="1:7" s="5" customFormat="1" ht="12">
      <c r="A18" s="12" t="s">
        <v>23</v>
      </c>
      <c r="B18" s="78">
        <f>1518.15+1860</f>
        <v>3378.15</v>
      </c>
      <c r="C18" s="78">
        <v>2564.49</v>
      </c>
      <c r="D18" s="23" t="s">
        <v>52</v>
      </c>
      <c r="E18" s="78">
        <f>14454.22+42544.23</f>
        <v>56998.450000000004</v>
      </c>
      <c r="F18" s="78">
        <v>253567.92</v>
      </c>
      <c r="G18" s="4"/>
    </row>
    <row r="19" spans="1:7" s="5" customFormat="1" ht="12">
      <c r="A19" s="20"/>
      <c r="B19" s="78"/>
      <c r="C19" s="78"/>
      <c r="D19" s="12" t="s">
        <v>26</v>
      </c>
      <c r="E19" s="125">
        <v>5.56</v>
      </c>
      <c r="F19" s="78"/>
      <c r="G19" s="4"/>
    </row>
    <row r="20" spans="1:7" s="5" customFormat="1" ht="12">
      <c r="A20" s="20" t="s">
        <v>24</v>
      </c>
      <c r="B20" s="74">
        <f>SUM(B14:B18)-B16</f>
        <v>1734397.3299999998</v>
      </c>
      <c r="C20" s="74">
        <v>7502763.2</v>
      </c>
      <c r="D20" s="20" t="s">
        <v>24</v>
      </c>
      <c r="E20" s="74">
        <f>SUM(E14:E19)-E16</f>
        <v>1641832.35</v>
      </c>
      <c r="F20" s="74">
        <v>5901416.2299999995</v>
      </c>
      <c r="G20" s="4"/>
    </row>
    <row r="21" spans="1:6" s="5" customFormat="1" ht="12">
      <c r="A21" s="107" t="s">
        <v>110</v>
      </c>
      <c r="B21" s="122">
        <f>IF(E20-B20&gt;0,E20-B20,0)</f>
        <v>0</v>
      </c>
      <c r="C21" s="122">
        <v>0</v>
      </c>
      <c r="D21" s="108" t="s">
        <v>110</v>
      </c>
      <c r="E21" s="124">
        <f>IF(B20-E20&gt;0,B20-E20,0)</f>
        <v>92564.97999999975</v>
      </c>
      <c r="F21" s="124">
        <v>1601346.97</v>
      </c>
    </row>
    <row r="22" spans="1:6" s="5" customFormat="1" ht="12">
      <c r="A22" s="13" t="s">
        <v>122</v>
      </c>
      <c r="B22" s="78"/>
      <c r="C22" s="78"/>
      <c r="D22" s="13" t="s">
        <v>53</v>
      </c>
      <c r="E22" s="78"/>
      <c r="F22" s="78"/>
    </row>
    <row r="23" spans="1:6" s="5" customFormat="1" ht="12">
      <c r="A23" s="39" t="s">
        <v>182</v>
      </c>
      <c r="B23" s="78"/>
      <c r="C23" s="78"/>
      <c r="D23" s="108"/>
      <c r="E23" s="78"/>
      <c r="F23" s="78"/>
    </row>
    <row r="24" spans="1:6" s="5" customFormat="1" ht="12">
      <c r="A24" s="12" t="s">
        <v>133</v>
      </c>
      <c r="B24" s="78">
        <v>26248.64</v>
      </c>
      <c r="C24" s="78">
        <v>128740.03</v>
      </c>
      <c r="D24" s="13"/>
      <c r="E24" s="78"/>
      <c r="F24" s="78"/>
    </row>
    <row r="25" spans="1:6" s="5" customFormat="1" ht="12">
      <c r="A25" s="12" t="s">
        <v>25</v>
      </c>
      <c r="B25" s="78"/>
      <c r="C25" s="78"/>
      <c r="D25" s="20"/>
      <c r="E25" s="78"/>
      <c r="F25" s="78"/>
    </row>
    <row r="26" spans="1:6" s="5" customFormat="1" ht="12">
      <c r="A26" s="12" t="s">
        <v>159</v>
      </c>
      <c r="B26" s="78"/>
      <c r="C26" s="78"/>
      <c r="D26" s="12"/>
      <c r="E26" s="78"/>
      <c r="F26" s="78"/>
    </row>
    <row r="27" spans="1:6" s="5" customFormat="1" ht="12">
      <c r="A27" s="12" t="s">
        <v>26</v>
      </c>
      <c r="B27" s="78"/>
      <c r="C27" s="78"/>
      <c r="D27" s="12"/>
      <c r="E27" s="78"/>
      <c r="F27" s="78"/>
    </row>
    <row r="28" spans="1:6" s="5" customFormat="1" ht="12">
      <c r="A28" s="20" t="s">
        <v>27</v>
      </c>
      <c r="B28" s="74">
        <f>SUM(B23:B27)</f>
        <v>26248.64</v>
      </c>
      <c r="C28" s="74">
        <v>128740.03</v>
      </c>
      <c r="D28" s="20" t="s">
        <v>27</v>
      </c>
      <c r="E28" s="74">
        <f>E22</f>
        <v>0</v>
      </c>
      <c r="F28" s="74">
        <v>0</v>
      </c>
    </row>
    <row r="29" spans="1:6" s="5" customFormat="1" ht="24">
      <c r="A29" s="107" t="s">
        <v>111</v>
      </c>
      <c r="B29" s="123">
        <f>IF(E28-B28&gt;0,E28-B28,0)</f>
        <v>0</v>
      </c>
      <c r="C29" s="123">
        <v>0</v>
      </c>
      <c r="D29" s="13" t="s">
        <v>111</v>
      </c>
      <c r="E29" s="124">
        <f>IF(B28-E28&gt;0,B28-E28,0)</f>
        <v>26248.64</v>
      </c>
      <c r="F29" s="124">
        <v>128740.03</v>
      </c>
    </row>
    <row r="30" spans="1:6" s="5" customFormat="1" ht="12">
      <c r="A30" s="13" t="s">
        <v>160</v>
      </c>
      <c r="B30" s="74">
        <f>+B20+B28</f>
        <v>1760645.9699999997</v>
      </c>
      <c r="C30" s="74">
        <v>7631503.23</v>
      </c>
      <c r="D30" s="13" t="s">
        <v>54</v>
      </c>
      <c r="E30" s="74">
        <f>+E20+E28</f>
        <v>1641832.35</v>
      </c>
      <c r="F30" s="74">
        <v>5901416.2299999995</v>
      </c>
    </row>
    <row r="31" spans="1:6" s="5" customFormat="1" ht="12">
      <c r="A31" s="13" t="s">
        <v>183</v>
      </c>
      <c r="B31" s="122">
        <f>IF(E30-B30&gt;0,E30-B30,0)</f>
        <v>0</v>
      </c>
      <c r="C31" s="122">
        <v>0</v>
      </c>
      <c r="D31" s="13" t="s">
        <v>179</v>
      </c>
      <c r="E31" s="124">
        <f>IF(B30-E30&gt;0,B30-E30,0)</f>
        <v>118813.61999999965</v>
      </c>
      <c r="F31" s="124">
        <v>1730087</v>
      </c>
    </row>
    <row r="32" spans="1:6" s="5" customFormat="1" ht="18.75" customHeight="1">
      <c r="A32" s="13" t="s">
        <v>161</v>
      </c>
      <c r="B32" s="78"/>
      <c r="C32" s="78"/>
      <c r="D32" s="12"/>
      <c r="E32" s="78"/>
      <c r="F32" s="78"/>
    </row>
    <row r="33" spans="1:6" s="5" customFormat="1" ht="24" customHeight="1">
      <c r="A33" s="13" t="s">
        <v>162</v>
      </c>
      <c r="B33" s="74">
        <f>+B31-B32</f>
        <v>0</v>
      </c>
      <c r="C33" s="74">
        <v>0</v>
      </c>
      <c r="D33" s="13" t="s">
        <v>164</v>
      </c>
      <c r="E33" s="124">
        <f>E31</f>
        <v>118813.61999999965</v>
      </c>
      <c r="F33" s="124">
        <v>1730087</v>
      </c>
    </row>
    <row r="34" spans="1:6" s="5" customFormat="1" ht="14.25" customHeight="1">
      <c r="A34" s="40" t="s">
        <v>184</v>
      </c>
      <c r="B34" s="74">
        <f>+B30+B32+B33</f>
        <v>1760645.9699999997</v>
      </c>
      <c r="C34" s="74">
        <v>7631503.23</v>
      </c>
      <c r="D34" s="13" t="s">
        <v>180</v>
      </c>
      <c r="E34" s="74">
        <f>+E30+E33</f>
        <v>1760645.9699999997</v>
      </c>
      <c r="F34" s="74">
        <v>7631503.23</v>
      </c>
    </row>
    <row r="35" spans="1:6" s="5" customFormat="1" ht="13.5" customHeight="1">
      <c r="A35" s="41"/>
      <c r="B35" s="79"/>
      <c r="C35" s="79"/>
      <c r="D35" s="42"/>
      <c r="E35" s="79"/>
      <c r="F35" s="79"/>
    </row>
    <row r="36" spans="1:6" s="5" customFormat="1" ht="17.25" customHeight="1">
      <c r="A36" s="5" t="str">
        <f>'справка № 1-КИС-БАЛАНС'!A52</f>
        <v>Дата:    27.07.2009</v>
      </c>
      <c r="B36" s="80"/>
      <c r="C36" s="155" t="s">
        <v>55</v>
      </c>
      <c r="D36" s="155"/>
      <c r="E36" s="157" t="s">
        <v>165</v>
      </c>
      <c r="F36" s="157"/>
    </row>
    <row r="37" spans="1:6" s="5" customFormat="1" ht="15.75" customHeight="1">
      <c r="A37" s="4"/>
      <c r="B37" s="79"/>
      <c r="C37" s="79"/>
      <c r="D37" s="31" t="s">
        <v>190</v>
      </c>
      <c r="E37" s="153" t="str">
        <f>'справка № 1-КИС-БАЛАНС'!D53</f>
        <v>                   Стоян Тошев</v>
      </c>
      <c r="F37" s="153"/>
    </row>
    <row r="38" spans="1:6" s="5" customFormat="1" ht="15.75" customHeight="1">
      <c r="A38" s="43"/>
      <c r="B38" s="79"/>
      <c r="C38" s="79"/>
      <c r="D38" s="4"/>
      <c r="E38" s="79"/>
      <c r="F38" s="79"/>
    </row>
    <row r="39" spans="1:6" s="5" customFormat="1" ht="15.75" customHeight="1">
      <c r="A39" s="43"/>
      <c r="B39" s="79"/>
      <c r="C39" s="79"/>
      <c r="D39" s="4"/>
      <c r="E39" s="79"/>
      <c r="F39" s="79"/>
    </row>
    <row r="40" spans="1:6" s="5" customFormat="1" ht="15.75" customHeight="1">
      <c r="A40" s="44"/>
      <c r="B40" s="79"/>
      <c r="C40" s="79"/>
      <c r="D40" s="4"/>
      <c r="E40" s="79"/>
      <c r="F40" s="79"/>
    </row>
    <row r="41" spans="1:6" s="5" customFormat="1" ht="15" customHeight="1">
      <c r="A41" s="4"/>
      <c r="B41" s="79"/>
      <c r="C41" s="79"/>
      <c r="D41" s="4"/>
      <c r="E41" s="79"/>
      <c r="F41" s="79"/>
    </row>
    <row r="42" spans="1:6" s="5" customFormat="1" ht="17.25" customHeight="1">
      <c r="A42" s="4"/>
      <c r="B42" s="79"/>
      <c r="C42" s="79"/>
      <c r="D42" s="4"/>
      <c r="E42" s="79"/>
      <c r="F42" s="79"/>
    </row>
    <row r="43" spans="2:6" s="5" customFormat="1" ht="12">
      <c r="B43" s="80"/>
      <c r="C43" s="80"/>
      <c r="E43" s="80"/>
      <c r="F43" s="80"/>
    </row>
    <row r="44" spans="2:6" s="5" customFormat="1" ht="12">
      <c r="B44" s="80"/>
      <c r="C44" s="80"/>
      <c r="E44" s="80"/>
      <c r="F44" s="80"/>
    </row>
    <row r="45" spans="2:6" s="5" customFormat="1" ht="12.75" customHeight="1">
      <c r="B45" s="80"/>
      <c r="C45" s="80"/>
      <c r="E45" s="80"/>
      <c r="F45" s="80"/>
    </row>
    <row r="46" spans="2:6" s="5" customFormat="1" ht="12">
      <c r="B46" s="80"/>
      <c r="C46" s="80"/>
      <c r="E46" s="80"/>
      <c r="F46" s="80"/>
    </row>
    <row r="47" spans="2:6" s="5" customFormat="1" ht="12">
      <c r="B47" s="80"/>
      <c r="C47" s="80"/>
      <c r="E47" s="80"/>
      <c r="F47" s="80"/>
    </row>
    <row r="48" spans="2:6" s="5" customFormat="1" ht="12">
      <c r="B48" s="80"/>
      <c r="C48" s="80"/>
      <c r="E48" s="80"/>
      <c r="F48" s="80"/>
    </row>
    <row r="49" spans="2:6" s="5" customFormat="1" ht="12">
      <c r="B49" s="80"/>
      <c r="C49" s="80"/>
      <c r="E49" s="80"/>
      <c r="F49" s="80"/>
    </row>
    <row r="50" spans="1:6" s="5" customFormat="1" ht="12">
      <c r="A50" s="3"/>
      <c r="B50" s="80"/>
      <c r="C50" s="80"/>
      <c r="E50" s="80"/>
      <c r="F50" s="80"/>
    </row>
  </sheetData>
  <mergeCells count="7">
    <mergeCell ref="E37:F37"/>
    <mergeCell ref="A6:C6"/>
    <mergeCell ref="C36:D36"/>
    <mergeCell ref="E2:F2"/>
    <mergeCell ref="C3:D3"/>
    <mergeCell ref="E36:F36"/>
    <mergeCell ref="D7:F7"/>
  </mergeCells>
  <printOptions horizontalCentered="1"/>
  <pageMargins left="0" right="0" top="0.8267716535433072" bottom="0.5905511811023623" header="0.4724409448818898" footer="0.11811023622047245"/>
  <pageSetup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3">
      <selection activeCell="H29" sqref="H29"/>
    </sheetView>
  </sheetViews>
  <sheetFormatPr defaultColWidth="9.140625" defaultRowHeight="12.75"/>
  <cols>
    <col min="1" max="1" width="47.140625" style="3" customWidth="1"/>
    <col min="2" max="2" width="11.7109375" style="27" customWidth="1"/>
    <col min="3" max="3" width="11.00390625" style="27" customWidth="1"/>
    <col min="4" max="4" width="10.7109375" style="27" customWidth="1"/>
    <col min="5" max="5" width="11.7109375" style="27" customWidth="1"/>
    <col min="6" max="6" width="11.00390625" style="27" customWidth="1"/>
    <col min="7" max="7" width="10.7109375" style="27" customWidth="1"/>
    <col min="8" max="16384" width="9.140625" style="3" customWidth="1"/>
  </cols>
  <sheetData>
    <row r="1" spans="1:7" ht="12">
      <c r="A1" s="45"/>
      <c r="B1" s="46"/>
      <c r="C1" s="46"/>
      <c r="D1" s="46"/>
      <c r="E1" s="136" t="s">
        <v>166</v>
      </c>
      <c r="F1" s="136"/>
      <c r="G1" s="46"/>
    </row>
    <row r="2" spans="1:7" ht="12">
      <c r="A2" s="139" t="s">
        <v>97</v>
      </c>
      <c r="B2" s="140"/>
      <c r="C2" s="140"/>
      <c r="D2" s="140"/>
      <c r="E2" s="140"/>
      <c r="F2" s="140"/>
      <c r="G2" s="46"/>
    </row>
    <row r="3" spans="1:7" ht="12">
      <c r="A3" s="47"/>
      <c r="B3" s="48"/>
      <c r="C3" s="48"/>
      <c r="D3" s="48"/>
      <c r="E3" s="48"/>
      <c r="F3" s="48"/>
      <c r="G3" s="46"/>
    </row>
    <row r="4" spans="1:7" ht="15" customHeight="1">
      <c r="A4" s="151" t="s">
        <v>187</v>
      </c>
      <c r="B4" s="151"/>
      <c r="D4" s="152" t="s">
        <v>188</v>
      </c>
      <c r="E4" s="152"/>
      <c r="F4" s="152"/>
      <c r="G4" s="46"/>
    </row>
    <row r="5" spans="1:7" ht="12">
      <c r="A5" s="15" t="str">
        <f>'справка № 2-КИС-ОД'!A7</f>
        <v>Отчетен период:30.06.2009</v>
      </c>
      <c r="B5" s="32"/>
      <c r="E5" s="49"/>
      <c r="F5" s="49"/>
      <c r="G5" s="46"/>
    </row>
    <row r="6" spans="1:7" ht="12">
      <c r="A6" s="1"/>
      <c r="B6" s="32"/>
      <c r="C6" s="50"/>
      <c r="D6" s="51"/>
      <c r="E6" s="46"/>
      <c r="F6" s="46"/>
      <c r="G6" s="52" t="s">
        <v>82</v>
      </c>
    </row>
    <row r="7" spans="1:7" ht="13.5" customHeight="1">
      <c r="A7" s="137" t="s">
        <v>83</v>
      </c>
      <c r="B7" s="142" t="s">
        <v>4</v>
      </c>
      <c r="C7" s="142"/>
      <c r="D7" s="142"/>
      <c r="E7" s="142" t="s">
        <v>5</v>
      </c>
      <c r="F7" s="142"/>
      <c r="G7" s="142"/>
    </row>
    <row r="8" spans="1:7" ht="30.75" customHeight="1">
      <c r="A8" s="138"/>
      <c r="B8" s="54" t="s">
        <v>84</v>
      </c>
      <c r="C8" s="54" t="s">
        <v>85</v>
      </c>
      <c r="D8" s="54" t="s">
        <v>86</v>
      </c>
      <c r="E8" s="54" t="s">
        <v>84</v>
      </c>
      <c r="F8" s="54" t="s">
        <v>85</v>
      </c>
      <c r="G8" s="54" t="s">
        <v>86</v>
      </c>
    </row>
    <row r="9" spans="1:7" s="9" customFormat="1" ht="12">
      <c r="A9" s="53" t="s">
        <v>6</v>
      </c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2">
      <c r="A10" s="55" t="s">
        <v>167</v>
      </c>
      <c r="B10" s="56"/>
      <c r="C10" s="56"/>
      <c r="D10" s="57"/>
      <c r="E10" s="56"/>
      <c r="F10" s="56"/>
      <c r="G10" s="57"/>
    </row>
    <row r="11" spans="1:7" ht="12">
      <c r="A11" s="58" t="s">
        <v>185</v>
      </c>
      <c r="B11" s="56">
        <v>4740.6</v>
      </c>
      <c r="C11" s="56">
        <f>1083162.9+543564.67+2371.31</f>
        <v>1629098.88</v>
      </c>
      <c r="D11" s="57">
        <f>+B11-C11</f>
        <v>-1624358.2799999998</v>
      </c>
      <c r="E11" s="56">
        <v>1413900.1</v>
      </c>
      <c r="F11" s="56">
        <v>8012830.649999999</v>
      </c>
      <c r="G11" s="57">
        <v>-6598930.549999999</v>
      </c>
    </row>
    <row r="12" spans="1:7" ht="12">
      <c r="A12" s="58" t="s">
        <v>168</v>
      </c>
      <c r="B12" s="56"/>
      <c r="C12" s="56"/>
      <c r="D12" s="57">
        <f aca="true" t="shared" si="0" ref="D12:D33">+B12-C12</f>
        <v>0</v>
      </c>
      <c r="E12" s="56"/>
      <c r="F12" s="56"/>
      <c r="G12" s="57">
        <v>0</v>
      </c>
    </row>
    <row r="13" spans="1:7" ht="12">
      <c r="A13" s="58" t="s">
        <v>96</v>
      </c>
      <c r="B13" s="29"/>
      <c r="C13" s="29"/>
      <c r="D13" s="57">
        <f t="shared" si="0"/>
        <v>0</v>
      </c>
      <c r="E13" s="29"/>
      <c r="F13" s="56"/>
      <c r="G13" s="57">
        <v>0</v>
      </c>
    </row>
    <row r="14" spans="1:7" ht="12">
      <c r="A14" s="10" t="s">
        <v>127</v>
      </c>
      <c r="B14" s="29"/>
      <c r="C14" s="29"/>
      <c r="D14" s="57">
        <f t="shared" si="0"/>
        <v>0</v>
      </c>
      <c r="E14" s="29"/>
      <c r="F14" s="56"/>
      <c r="G14" s="57">
        <v>0</v>
      </c>
    </row>
    <row r="15" spans="1:7" ht="12">
      <c r="A15" s="10" t="s">
        <v>137</v>
      </c>
      <c r="B15" s="29"/>
      <c r="C15" s="29"/>
      <c r="D15" s="57">
        <f t="shared" si="0"/>
        <v>0</v>
      </c>
      <c r="E15" s="29"/>
      <c r="F15" s="56"/>
      <c r="G15" s="57">
        <v>0</v>
      </c>
    </row>
    <row r="16" spans="1:7" ht="12">
      <c r="A16" s="58" t="s">
        <v>125</v>
      </c>
      <c r="B16" s="59"/>
      <c r="C16" s="56"/>
      <c r="D16" s="57">
        <f t="shared" si="0"/>
        <v>0</v>
      </c>
      <c r="E16" s="56"/>
      <c r="F16" s="56"/>
      <c r="G16" s="57">
        <v>0</v>
      </c>
    </row>
    <row r="17" spans="1:7" ht="12">
      <c r="A17" s="55" t="s">
        <v>123</v>
      </c>
      <c r="B17" s="57">
        <f>SUM(B11:B16)-B13</f>
        <v>4740.6</v>
      </c>
      <c r="C17" s="57">
        <f>SUM(C11:C16)-C13</f>
        <v>1629098.88</v>
      </c>
      <c r="D17" s="57">
        <f>SUM(D11:D16)-D13</f>
        <v>-1624358.2799999998</v>
      </c>
      <c r="E17" s="57">
        <v>1413900.1</v>
      </c>
      <c r="F17" s="57">
        <v>8012830.649999999</v>
      </c>
      <c r="G17" s="57">
        <v>-6598930.549999999</v>
      </c>
    </row>
    <row r="18" spans="1:7" ht="12">
      <c r="A18" s="55" t="s">
        <v>134</v>
      </c>
      <c r="B18" s="56"/>
      <c r="C18" s="56"/>
      <c r="D18" s="57"/>
      <c r="E18" s="56"/>
      <c r="F18" s="56"/>
      <c r="G18" s="57"/>
    </row>
    <row r="19" spans="1:7" ht="12">
      <c r="A19" s="58" t="s">
        <v>87</v>
      </c>
      <c r="B19" s="56">
        <f>1400650.4+2673.71+25249.3+291646.58+326547.6+13593.07+51755.39+7.33-91924+180+218</f>
        <v>2020597.38</v>
      </c>
      <c r="C19" s="56">
        <f>9779.15+35169.92+302630.08+860.46+1.07+195583+146.69+9.99</f>
        <v>544180.36</v>
      </c>
      <c r="D19" s="57">
        <f>+B19-C19</f>
        <v>1476417.02</v>
      </c>
      <c r="E19" s="56">
        <v>8169196.670000001</v>
      </c>
      <c r="F19" s="56">
        <v>3072262.14</v>
      </c>
      <c r="G19" s="57">
        <v>5096934.53</v>
      </c>
    </row>
    <row r="20" spans="1:7" ht="12">
      <c r="A20" s="58" t="s">
        <v>88</v>
      </c>
      <c r="B20" s="29"/>
      <c r="C20" s="29"/>
      <c r="E20" s="56"/>
      <c r="F20" s="56"/>
      <c r="G20" s="57"/>
    </row>
    <row r="21" spans="1:7" ht="12">
      <c r="A21" s="60" t="s">
        <v>94</v>
      </c>
      <c r="B21" s="56">
        <f>49+34</f>
        <v>83</v>
      </c>
      <c r="C21" s="56">
        <f>646.7+882.75+9.99</f>
        <v>1539.44</v>
      </c>
      <c r="D21" s="57">
        <f t="shared" si="0"/>
        <v>-1456.44</v>
      </c>
      <c r="E21" s="56">
        <v>395.8</v>
      </c>
      <c r="F21" s="56">
        <v>3311.73</v>
      </c>
      <c r="G21" s="57">
        <v>-2915.93</v>
      </c>
    </row>
    <row r="22" spans="1:7" ht="12">
      <c r="A22" s="58" t="s">
        <v>92</v>
      </c>
      <c r="B22" s="56">
        <f>441.2</f>
        <v>441.2</v>
      </c>
      <c r="C22" s="56"/>
      <c r="D22" s="57">
        <f t="shared" si="0"/>
        <v>441.2</v>
      </c>
      <c r="E22" s="56">
        <v>77450.31</v>
      </c>
      <c r="F22" s="56"/>
      <c r="G22" s="57">
        <v>77450.31</v>
      </c>
    </row>
    <row r="23" spans="1:7" ht="12">
      <c r="A23" s="61" t="s">
        <v>106</v>
      </c>
      <c r="B23" s="56"/>
      <c r="C23" s="56">
        <v>46941.72</v>
      </c>
      <c r="D23" s="57">
        <f t="shared" si="0"/>
        <v>-46941.72</v>
      </c>
      <c r="E23" s="56"/>
      <c r="F23" s="29">
        <v>334288.16</v>
      </c>
      <c r="G23" s="57">
        <v>-334288.16</v>
      </c>
    </row>
    <row r="24" spans="1:7" ht="12">
      <c r="A24" s="61" t="s">
        <v>107</v>
      </c>
      <c r="B24" s="56"/>
      <c r="C24" s="29">
        <v>1688.95</v>
      </c>
      <c r="D24" s="57">
        <f>+B24-C24</f>
        <v>-1688.95</v>
      </c>
      <c r="E24" s="29"/>
      <c r="F24" s="29">
        <v>2888.95</v>
      </c>
      <c r="G24" s="57">
        <v>-2888.95</v>
      </c>
    </row>
    <row r="25" spans="1:7" ht="12">
      <c r="A25" s="10" t="s">
        <v>169</v>
      </c>
      <c r="B25" s="56">
        <v>53.9</v>
      </c>
      <c r="C25" s="56">
        <f>0.01+138.27+0.01</f>
        <v>138.29</v>
      </c>
      <c r="D25" s="57">
        <f t="shared" si="0"/>
        <v>-84.38999999999999</v>
      </c>
      <c r="E25" s="56">
        <v>52447.92</v>
      </c>
      <c r="F25" s="56">
        <v>22254.16</v>
      </c>
      <c r="G25" s="57">
        <v>30193.76</v>
      </c>
    </row>
    <row r="26" spans="1:7" ht="12">
      <c r="A26" s="58" t="s">
        <v>93</v>
      </c>
      <c r="B26" s="56">
        <v>5.8</v>
      </c>
      <c r="C26" s="56">
        <f>75+110.64+75+9</f>
        <v>269.64</v>
      </c>
      <c r="D26" s="57">
        <f t="shared" si="0"/>
        <v>-263.84</v>
      </c>
      <c r="E26" s="56"/>
      <c r="F26" s="56">
        <v>2445</v>
      </c>
      <c r="G26" s="57">
        <v>-2445</v>
      </c>
    </row>
    <row r="27" spans="1:7" ht="12">
      <c r="A27" s="55" t="s">
        <v>124</v>
      </c>
      <c r="B27" s="57">
        <f>SUM(B19:B26)</f>
        <v>2021181.2799999998</v>
      </c>
      <c r="C27" s="57">
        <f>SUM(C19:C26)</f>
        <v>594758.3999999999</v>
      </c>
      <c r="D27" s="57">
        <f>SUM(D19:D26)</f>
        <v>1426422.8800000001</v>
      </c>
      <c r="E27" s="57">
        <v>8299490.7</v>
      </c>
      <c r="F27" s="57">
        <v>3437450.14</v>
      </c>
      <c r="G27" s="57">
        <v>4862040.56</v>
      </c>
    </row>
    <row r="28" spans="1:7" ht="12">
      <c r="A28" s="62" t="s">
        <v>135</v>
      </c>
      <c r="B28" s="56"/>
      <c r="C28" s="56"/>
      <c r="D28" s="57"/>
      <c r="E28" s="56"/>
      <c r="F28" s="56"/>
      <c r="G28" s="57"/>
    </row>
    <row r="29" spans="1:7" ht="12">
      <c r="A29" s="58" t="s">
        <v>126</v>
      </c>
      <c r="B29" s="56"/>
      <c r="C29" s="56"/>
      <c r="D29" s="57">
        <f t="shared" si="0"/>
        <v>0</v>
      </c>
      <c r="E29" s="56"/>
      <c r="F29" s="56">
        <v>1410</v>
      </c>
      <c r="G29" s="57">
        <v>-1410</v>
      </c>
    </row>
    <row r="30" spans="1:7" ht="12">
      <c r="A30" s="58" t="s">
        <v>89</v>
      </c>
      <c r="B30" s="56"/>
      <c r="C30" s="56"/>
      <c r="D30" s="57">
        <f t="shared" si="0"/>
        <v>0</v>
      </c>
      <c r="E30" s="56"/>
      <c r="F30" s="56"/>
      <c r="G30" s="57">
        <v>0</v>
      </c>
    </row>
    <row r="31" spans="1:7" ht="12">
      <c r="A31" s="58" t="s">
        <v>95</v>
      </c>
      <c r="B31" s="56"/>
      <c r="C31" s="56"/>
      <c r="D31" s="57">
        <f t="shared" si="0"/>
        <v>0</v>
      </c>
      <c r="E31" s="56"/>
      <c r="F31" s="56"/>
      <c r="G31" s="57">
        <v>0</v>
      </c>
    </row>
    <row r="32" spans="1:7" ht="12">
      <c r="A32" s="58" t="s">
        <v>170</v>
      </c>
      <c r="B32" s="56"/>
      <c r="C32" s="56"/>
      <c r="D32" s="57">
        <f t="shared" si="0"/>
        <v>0</v>
      </c>
      <c r="E32" s="56"/>
      <c r="F32" s="56"/>
      <c r="G32" s="57">
        <v>0</v>
      </c>
    </row>
    <row r="33" spans="1:10" ht="12">
      <c r="A33" s="58" t="s">
        <v>186</v>
      </c>
      <c r="B33" s="56"/>
      <c r="C33" s="56"/>
      <c r="D33" s="57">
        <f t="shared" si="0"/>
        <v>0</v>
      </c>
      <c r="E33" s="56"/>
      <c r="F33" s="56"/>
      <c r="G33" s="57">
        <v>0</v>
      </c>
      <c r="J33" s="27"/>
    </row>
    <row r="34" spans="1:7" ht="24">
      <c r="A34" s="55" t="s">
        <v>181</v>
      </c>
      <c r="B34" s="57">
        <f>SUM(B29:B33)</f>
        <v>0</v>
      </c>
      <c r="C34" s="57">
        <f>SUM(C29:C33)</f>
        <v>0</v>
      </c>
      <c r="D34" s="57">
        <f>SUM(D29:D33)</f>
        <v>0</v>
      </c>
      <c r="E34" s="57">
        <v>0</v>
      </c>
      <c r="F34" s="57">
        <v>1410</v>
      </c>
      <c r="G34" s="57">
        <v>-1410</v>
      </c>
    </row>
    <row r="35" spans="1:7" ht="24">
      <c r="A35" s="55" t="s">
        <v>90</v>
      </c>
      <c r="B35" s="57">
        <f>+B17+B27+B34</f>
        <v>2025921.88</v>
      </c>
      <c r="C35" s="57">
        <f>+C17+C27+C34</f>
        <v>2223857.28</v>
      </c>
      <c r="D35" s="57">
        <f>+D17+D27+D34</f>
        <v>-197935.39999999967</v>
      </c>
      <c r="E35" s="57">
        <v>9713390.8</v>
      </c>
      <c r="F35" s="57">
        <v>11451690.79</v>
      </c>
      <c r="G35" s="57">
        <v>-1738299.99</v>
      </c>
    </row>
    <row r="36" spans="1:7" ht="12">
      <c r="A36" s="55" t="s">
        <v>91</v>
      </c>
      <c r="B36" s="57"/>
      <c r="C36" s="57"/>
      <c r="D36" s="57">
        <f>+G37</f>
        <v>639643.3100000015</v>
      </c>
      <c r="E36" s="57"/>
      <c r="F36" s="57"/>
      <c r="G36" s="57">
        <v>2377943.3</v>
      </c>
    </row>
    <row r="37" spans="1:7" ht="12">
      <c r="A37" s="62" t="s">
        <v>101</v>
      </c>
      <c r="B37" s="57"/>
      <c r="C37" s="57"/>
      <c r="D37" s="57">
        <f>SUM(D35:D36)</f>
        <v>441707.9100000018</v>
      </c>
      <c r="E37" s="57"/>
      <c r="F37" s="57"/>
      <c r="G37" s="57">
        <v>639643.3100000015</v>
      </c>
    </row>
    <row r="38" spans="1:7" ht="12">
      <c r="A38" s="58" t="s">
        <v>102</v>
      </c>
      <c r="B38" s="56"/>
      <c r="C38" s="56"/>
      <c r="D38" s="56">
        <f>27290.77+9460.47</f>
        <v>36751.24</v>
      </c>
      <c r="E38" s="56"/>
      <c r="F38" s="56"/>
      <c r="G38" s="56">
        <v>52886</v>
      </c>
    </row>
    <row r="39" spans="2:8" ht="12">
      <c r="B39" s="63"/>
      <c r="C39" s="63"/>
      <c r="D39" s="63"/>
      <c r="E39" s="63"/>
      <c r="F39" s="63"/>
      <c r="G39" s="63"/>
      <c r="H39" s="2"/>
    </row>
    <row r="40" spans="1:8" ht="12">
      <c r="A40" s="45" t="str">
        <f>'справка № 1-КИС-БАЛАНС'!A52</f>
        <v>Дата:    27.07.2009</v>
      </c>
      <c r="B40" s="141" t="s">
        <v>99</v>
      </c>
      <c r="C40" s="141"/>
      <c r="D40" s="46"/>
      <c r="E40" s="141" t="s">
        <v>100</v>
      </c>
      <c r="F40" s="141"/>
      <c r="G40" s="46"/>
      <c r="H40" s="2"/>
    </row>
    <row r="41" spans="2:8" ht="15" customHeight="1">
      <c r="B41" s="134" t="s">
        <v>190</v>
      </c>
      <c r="C41" s="134"/>
      <c r="D41" s="63"/>
      <c r="E41" s="63"/>
      <c r="F41" s="135" t="str">
        <f>'справка № 1-КИС-БАЛАНС'!D53</f>
        <v>                   Стоян Тошев</v>
      </c>
      <c r="G41" s="135"/>
      <c r="H41" s="2"/>
    </row>
    <row r="42" spans="2:8" ht="12">
      <c r="B42" s="63"/>
      <c r="C42" s="63"/>
      <c r="D42" s="63"/>
      <c r="E42" s="63"/>
      <c r="F42" s="63"/>
      <c r="G42" s="63"/>
      <c r="H42" s="2"/>
    </row>
    <row r="43" spans="2:8" ht="12">
      <c r="B43" s="63"/>
      <c r="C43" s="63"/>
      <c r="D43" s="63"/>
      <c r="E43" s="63"/>
      <c r="F43" s="63"/>
      <c r="G43" s="63"/>
      <c r="H43" s="2"/>
    </row>
    <row r="44" spans="2:8" ht="12">
      <c r="B44" s="63"/>
      <c r="C44" s="63"/>
      <c r="D44" s="63"/>
      <c r="E44" s="63"/>
      <c r="F44" s="63"/>
      <c r="G44" s="63"/>
      <c r="H44" s="2"/>
    </row>
    <row r="45" spans="2:8" ht="12">
      <c r="B45" s="63"/>
      <c r="C45" s="63"/>
      <c r="D45" s="63"/>
      <c r="E45" s="63"/>
      <c r="F45" s="63"/>
      <c r="G45" s="63"/>
      <c r="H45" s="2"/>
    </row>
    <row r="46" spans="2:8" ht="12">
      <c r="B46" s="30"/>
      <c r="C46" s="30"/>
      <c r="D46" s="30"/>
      <c r="E46" s="30"/>
      <c r="F46" s="30"/>
      <c r="G46" s="30"/>
      <c r="H46" s="2"/>
    </row>
    <row r="47" spans="2:7" ht="12">
      <c r="B47" s="46"/>
      <c r="C47" s="46"/>
      <c r="D47" s="46"/>
      <c r="E47" s="46"/>
      <c r="F47" s="46"/>
      <c r="G47" s="46"/>
    </row>
    <row r="48" spans="2:7" ht="12">
      <c r="B48" s="46"/>
      <c r="C48" s="46"/>
      <c r="D48" s="46"/>
      <c r="E48" s="46"/>
      <c r="F48" s="46"/>
      <c r="G48" s="46"/>
    </row>
  </sheetData>
  <mergeCells count="11">
    <mergeCell ref="A4:B4"/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984251968503937" bottom="0.5118110236220472" header="0.3937007874015748" footer="0.2362204724409449"/>
  <pageSetup fitToHeight="1" fitToWidth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0">
      <selection activeCell="C22" sqref="C22"/>
    </sheetView>
  </sheetViews>
  <sheetFormatPr defaultColWidth="9.140625" defaultRowHeight="12.75"/>
  <cols>
    <col min="1" max="1" width="25.421875" style="64" customWidth="1"/>
    <col min="2" max="2" width="10.28125" style="75" customWidth="1"/>
    <col min="3" max="3" width="10.7109375" style="75" customWidth="1"/>
    <col min="4" max="4" width="10.140625" style="75" customWidth="1"/>
    <col min="5" max="5" width="11.7109375" style="75" customWidth="1"/>
    <col min="6" max="7" width="9.7109375" style="75" customWidth="1"/>
    <col min="8" max="8" width="12.00390625" style="75" customWidth="1"/>
    <col min="9" max="16384" width="9.140625" style="3" customWidth="1"/>
  </cols>
  <sheetData>
    <row r="1" spans="6:8" ht="12">
      <c r="F1" s="89"/>
      <c r="G1" s="89" t="s">
        <v>171</v>
      </c>
      <c r="H1" s="89"/>
    </row>
    <row r="3" spans="1:8" ht="19.5" customHeight="1">
      <c r="A3" s="144" t="s">
        <v>56</v>
      </c>
      <c r="B3" s="144"/>
      <c r="C3" s="144"/>
      <c r="D3" s="144"/>
      <c r="E3" s="144"/>
      <c r="F3" s="144"/>
      <c r="G3" s="144"/>
      <c r="H3" s="144"/>
    </row>
    <row r="4" spans="1:8" ht="12">
      <c r="A4" s="6"/>
      <c r="B4" s="90"/>
      <c r="C4" s="90"/>
      <c r="D4" s="90"/>
      <c r="E4" s="90"/>
      <c r="F4" s="90"/>
      <c r="G4" s="90"/>
      <c r="H4" s="91"/>
    </row>
    <row r="5" spans="1:8" ht="14.25" customHeight="1">
      <c r="A5" s="159" t="str">
        <f>'справка № 1-КИС-БАЛАНС'!A8:B8</f>
        <v>Наименование на КИС: ДФ ТИ БИ АЙ ХАРМОНИЯ</v>
      </c>
      <c r="B5" s="159"/>
      <c r="C5" s="159"/>
      <c r="D5" s="92"/>
      <c r="E5" s="92"/>
      <c r="F5" s="152" t="s">
        <v>188</v>
      </c>
      <c r="G5" s="152"/>
      <c r="H5" s="152"/>
    </row>
    <row r="6" spans="1:8" ht="12">
      <c r="A6" s="159" t="str">
        <f>'справка № 3-КИС-ОПП'!A5</f>
        <v>Отчетен период:30.06.2009</v>
      </c>
      <c r="B6" s="159"/>
      <c r="C6" s="92"/>
      <c r="D6" s="92"/>
      <c r="E6" s="93"/>
      <c r="F6" s="93"/>
      <c r="G6" s="93"/>
      <c r="H6" s="94"/>
    </row>
    <row r="7" spans="1:8" ht="12">
      <c r="A7" s="7"/>
      <c r="B7" s="92"/>
      <c r="C7" s="92"/>
      <c r="D7" s="92"/>
      <c r="E7" s="93"/>
      <c r="F7" s="93"/>
      <c r="G7" s="93"/>
      <c r="H7" s="94"/>
    </row>
    <row r="8" spans="1:8" ht="12">
      <c r="A8" s="8"/>
      <c r="B8" s="95"/>
      <c r="C8" s="95"/>
      <c r="D8" s="95"/>
      <c r="E8" s="96"/>
      <c r="F8" s="96"/>
      <c r="G8" s="96"/>
      <c r="H8" s="97" t="s">
        <v>57</v>
      </c>
    </row>
    <row r="9" spans="1:8" ht="32.25" customHeight="1">
      <c r="A9" s="160" t="s">
        <v>58</v>
      </c>
      <c r="B9" s="147" t="s">
        <v>62</v>
      </c>
      <c r="C9" s="145" t="s">
        <v>59</v>
      </c>
      <c r="D9" s="158"/>
      <c r="E9" s="158"/>
      <c r="F9" s="145" t="s">
        <v>60</v>
      </c>
      <c r="G9" s="146"/>
      <c r="H9" s="147" t="s">
        <v>61</v>
      </c>
    </row>
    <row r="10" spans="1:8" ht="12.75" customHeight="1">
      <c r="A10" s="161"/>
      <c r="B10" s="132"/>
      <c r="C10" s="130" t="s">
        <v>63</v>
      </c>
      <c r="D10" s="147" t="s">
        <v>64</v>
      </c>
      <c r="E10" s="147" t="s">
        <v>128</v>
      </c>
      <c r="F10" s="147" t="s">
        <v>65</v>
      </c>
      <c r="G10" s="147" t="s">
        <v>66</v>
      </c>
      <c r="H10" s="128"/>
    </row>
    <row r="11" spans="1:8" ht="60" customHeight="1">
      <c r="A11" s="162"/>
      <c r="B11" s="133"/>
      <c r="C11" s="131"/>
      <c r="D11" s="133"/>
      <c r="E11" s="129"/>
      <c r="F11" s="129"/>
      <c r="G11" s="129"/>
      <c r="H11" s="129"/>
    </row>
    <row r="12" spans="1:8" s="25" customFormat="1" ht="12">
      <c r="A12" s="65" t="s">
        <v>6</v>
      </c>
      <c r="B12" s="88">
        <v>1</v>
      </c>
      <c r="C12" s="88">
        <v>2</v>
      </c>
      <c r="D12" s="88">
        <v>3</v>
      </c>
      <c r="E12" s="88">
        <v>4</v>
      </c>
      <c r="F12" s="88">
        <v>5</v>
      </c>
      <c r="G12" s="88">
        <v>6</v>
      </c>
      <c r="H12" s="88">
        <v>7</v>
      </c>
    </row>
    <row r="13" spans="1:8" s="25" customFormat="1" ht="24">
      <c r="A13" s="66" t="s">
        <v>108</v>
      </c>
      <c r="B13" s="102"/>
      <c r="C13" s="102"/>
      <c r="D13" s="102"/>
      <c r="E13" s="102"/>
      <c r="F13" s="102"/>
      <c r="G13" s="102"/>
      <c r="H13" s="102">
        <f>SUM(B13:F13)-G13</f>
        <v>0</v>
      </c>
    </row>
    <row r="14" spans="1:8" s="25" customFormat="1" ht="24">
      <c r="A14" s="66" t="s">
        <v>109</v>
      </c>
      <c r="B14" s="102">
        <v>8725016.73</v>
      </c>
      <c r="C14" s="102">
        <v>1205133</v>
      </c>
      <c r="D14" s="102"/>
      <c r="E14" s="102"/>
      <c r="F14" s="102">
        <v>5190825</v>
      </c>
      <c r="G14" s="102"/>
      <c r="H14" s="102">
        <v>15120974.73</v>
      </c>
    </row>
    <row r="15" spans="1:8" s="25" customFormat="1" ht="24">
      <c r="A15" s="66" t="s">
        <v>67</v>
      </c>
      <c r="B15" s="102">
        <v>3461387.06</v>
      </c>
      <c r="C15" s="106">
        <v>-239460.63</v>
      </c>
      <c r="D15" s="102"/>
      <c r="E15" s="102"/>
      <c r="F15" s="102">
        <v>705285</v>
      </c>
      <c r="G15" s="102"/>
      <c r="H15" s="102">
        <f>SUM(B15:F15)-G15</f>
        <v>3927211.43</v>
      </c>
    </row>
    <row r="16" spans="1:8" s="25" customFormat="1" ht="24">
      <c r="A16" s="66" t="s">
        <v>68</v>
      </c>
      <c r="B16" s="103">
        <f aca="true" t="shared" si="0" ref="B16:G16">SUM(B17:B18)</f>
        <v>0</v>
      </c>
      <c r="C16" s="103">
        <f t="shared" si="0"/>
        <v>0</v>
      </c>
      <c r="D16" s="103">
        <f t="shared" si="0"/>
        <v>0</v>
      </c>
      <c r="E16" s="103">
        <f t="shared" si="0"/>
        <v>0</v>
      </c>
      <c r="F16" s="103">
        <f t="shared" si="0"/>
        <v>0</v>
      </c>
      <c r="G16" s="103">
        <f t="shared" si="0"/>
        <v>0</v>
      </c>
      <c r="H16" s="102">
        <f>+H17+H18</f>
        <v>0</v>
      </c>
    </row>
    <row r="17" spans="1:8" ht="24">
      <c r="A17" s="67" t="s">
        <v>69</v>
      </c>
      <c r="B17" s="104"/>
      <c r="C17" s="104"/>
      <c r="D17" s="104"/>
      <c r="E17" s="104"/>
      <c r="F17" s="104"/>
      <c r="G17" s="104"/>
      <c r="H17" s="102">
        <f>SUM(B17:F17)-G17</f>
        <v>0</v>
      </c>
    </row>
    <row r="18" spans="1:8" ht="12">
      <c r="A18" s="67" t="s">
        <v>70</v>
      </c>
      <c r="B18" s="105"/>
      <c r="C18" s="105"/>
      <c r="D18" s="105"/>
      <c r="E18" s="105"/>
      <c r="F18" s="105"/>
      <c r="G18" s="105"/>
      <c r="H18" s="102">
        <f>SUM(B18:F18)-G18</f>
        <v>0</v>
      </c>
    </row>
    <row r="19" spans="1:8" ht="24">
      <c r="A19" s="66" t="s">
        <v>71</v>
      </c>
      <c r="B19" s="105"/>
      <c r="C19" s="105"/>
      <c r="D19" s="105"/>
      <c r="E19" s="105"/>
      <c r="F19" s="105"/>
      <c r="G19" s="105"/>
      <c r="H19" s="102">
        <f>SUM(B19:F19)-G19</f>
        <v>0</v>
      </c>
    </row>
    <row r="20" spans="1:8" ht="34.5" customHeight="1">
      <c r="A20" s="66" t="s">
        <v>172</v>
      </c>
      <c r="B20" s="103">
        <f aca="true" t="shared" si="1" ref="B20:H20">+B21-B22</f>
        <v>-1546560.13</v>
      </c>
      <c r="C20" s="103">
        <f t="shared" si="1"/>
        <v>-93954.37</v>
      </c>
      <c r="D20" s="103">
        <f t="shared" si="1"/>
        <v>0</v>
      </c>
      <c r="E20" s="103">
        <f t="shared" si="1"/>
        <v>0</v>
      </c>
      <c r="F20" s="103">
        <f t="shared" si="1"/>
        <v>0</v>
      </c>
      <c r="G20" s="103">
        <f t="shared" si="1"/>
        <v>0</v>
      </c>
      <c r="H20" s="102">
        <f t="shared" si="1"/>
        <v>-1640514.4999999998</v>
      </c>
    </row>
    <row r="21" spans="1:8" ht="12">
      <c r="A21" s="67" t="s">
        <v>129</v>
      </c>
      <c r="B21" s="104">
        <v>4188.77</v>
      </c>
      <c r="C21" s="104">
        <v>361.6</v>
      </c>
      <c r="D21" s="104"/>
      <c r="E21" s="104"/>
      <c r="F21" s="104"/>
      <c r="G21" s="104"/>
      <c r="H21" s="102">
        <f>SUM(B21:F21)</f>
        <v>4550.370000000001</v>
      </c>
    </row>
    <row r="22" spans="1:8" ht="12">
      <c r="A22" s="67" t="s">
        <v>130</v>
      </c>
      <c r="B22" s="104">
        <v>1550748.9</v>
      </c>
      <c r="C22" s="104">
        <v>94315.97</v>
      </c>
      <c r="D22" s="104"/>
      <c r="E22" s="104"/>
      <c r="F22" s="104"/>
      <c r="G22" s="104"/>
      <c r="H22" s="102">
        <f aca="true" t="shared" si="2" ref="H22:H36">SUM(B22:F22)-G22</f>
        <v>1645064.8699999999</v>
      </c>
    </row>
    <row r="23" spans="1:8" ht="24">
      <c r="A23" s="66" t="s">
        <v>72</v>
      </c>
      <c r="B23" s="104"/>
      <c r="C23" s="104"/>
      <c r="D23" s="104"/>
      <c r="E23" s="104"/>
      <c r="F23" s="102"/>
      <c r="G23" s="109">
        <v>118814.49</v>
      </c>
      <c r="H23" s="102">
        <f t="shared" si="2"/>
        <v>-118814.49</v>
      </c>
    </row>
    <row r="24" spans="1:8" ht="12">
      <c r="A24" s="67" t="s">
        <v>73</v>
      </c>
      <c r="B24" s="106">
        <f aca="true" t="shared" si="3" ref="B24:G24">SUM(B25:B26)</f>
        <v>0</v>
      </c>
      <c r="C24" s="106">
        <f t="shared" si="3"/>
        <v>0</v>
      </c>
      <c r="D24" s="106">
        <f t="shared" si="3"/>
        <v>0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2">
        <f t="shared" si="2"/>
        <v>0</v>
      </c>
    </row>
    <row r="25" spans="1:8" ht="12">
      <c r="A25" s="67" t="s">
        <v>74</v>
      </c>
      <c r="B25" s="104"/>
      <c r="C25" s="104"/>
      <c r="D25" s="104"/>
      <c r="E25" s="104"/>
      <c r="F25" s="104"/>
      <c r="G25" s="104"/>
      <c r="H25" s="102">
        <f t="shared" si="2"/>
        <v>0</v>
      </c>
    </row>
    <row r="26" spans="1:8" ht="12">
      <c r="A26" s="67" t="s">
        <v>75</v>
      </c>
      <c r="B26" s="105"/>
      <c r="C26" s="105"/>
      <c r="D26" s="105"/>
      <c r="E26" s="105"/>
      <c r="F26" s="105"/>
      <c r="G26" s="105"/>
      <c r="H26" s="102">
        <f t="shared" si="2"/>
        <v>0</v>
      </c>
    </row>
    <row r="27" spans="1:8" ht="12">
      <c r="A27" s="67" t="s">
        <v>76</v>
      </c>
      <c r="B27" s="105"/>
      <c r="C27" s="105"/>
      <c r="D27" s="105"/>
      <c r="E27" s="105"/>
      <c r="F27" s="105"/>
      <c r="G27" s="105"/>
      <c r="H27" s="102">
        <f t="shared" si="2"/>
        <v>0</v>
      </c>
    </row>
    <row r="28" spans="1:8" ht="36">
      <c r="A28" s="67" t="s">
        <v>173</v>
      </c>
      <c r="B28" s="106">
        <f aca="true" t="shared" si="4" ref="B28:G28">SUM(B29:B30)</f>
        <v>0</v>
      </c>
      <c r="C28" s="106">
        <f t="shared" si="4"/>
        <v>0</v>
      </c>
      <c r="D28" s="106">
        <f t="shared" si="4"/>
        <v>0</v>
      </c>
      <c r="E28" s="106">
        <f t="shared" si="4"/>
        <v>0</v>
      </c>
      <c r="F28" s="106">
        <f t="shared" si="4"/>
        <v>0</v>
      </c>
      <c r="G28" s="106">
        <f t="shared" si="4"/>
        <v>0</v>
      </c>
      <c r="H28" s="102">
        <f t="shared" si="2"/>
        <v>0</v>
      </c>
    </row>
    <row r="29" spans="1:8" ht="12">
      <c r="A29" s="67" t="s">
        <v>77</v>
      </c>
      <c r="B29" s="104"/>
      <c r="C29" s="104"/>
      <c r="D29" s="104"/>
      <c r="E29" s="104"/>
      <c r="F29" s="104"/>
      <c r="G29" s="104"/>
      <c r="H29" s="102">
        <f t="shared" si="2"/>
        <v>0</v>
      </c>
    </row>
    <row r="30" spans="1:8" ht="12">
      <c r="A30" s="67" t="s">
        <v>78</v>
      </c>
      <c r="B30" s="105"/>
      <c r="C30" s="105"/>
      <c r="D30" s="105"/>
      <c r="E30" s="105"/>
      <c r="F30" s="105"/>
      <c r="G30" s="105"/>
      <c r="H30" s="102">
        <f t="shared" si="2"/>
        <v>0</v>
      </c>
    </row>
    <row r="31" spans="1:8" ht="36">
      <c r="A31" s="67" t="s">
        <v>174</v>
      </c>
      <c r="B31" s="106">
        <f aca="true" t="shared" si="5" ref="B31:G31">SUM(B32:B33)</f>
        <v>0</v>
      </c>
      <c r="C31" s="106">
        <f t="shared" si="5"/>
        <v>0</v>
      </c>
      <c r="D31" s="106">
        <f t="shared" si="5"/>
        <v>0</v>
      </c>
      <c r="E31" s="106">
        <f t="shared" si="5"/>
        <v>0</v>
      </c>
      <c r="F31" s="106">
        <f t="shared" si="5"/>
        <v>0</v>
      </c>
      <c r="G31" s="106">
        <f t="shared" si="5"/>
        <v>0</v>
      </c>
      <c r="H31" s="102">
        <f t="shared" si="2"/>
        <v>0</v>
      </c>
    </row>
    <row r="32" spans="1:8" ht="12">
      <c r="A32" s="67" t="s">
        <v>77</v>
      </c>
      <c r="B32" s="104"/>
      <c r="C32" s="104"/>
      <c r="D32" s="104"/>
      <c r="E32" s="104"/>
      <c r="F32" s="104"/>
      <c r="G32" s="104"/>
      <c r="H32" s="102">
        <f t="shared" si="2"/>
        <v>0</v>
      </c>
    </row>
    <row r="33" spans="1:8" ht="12">
      <c r="A33" s="67" t="s">
        <v>78</v>
      </c>
      <c r="B33" s="105"/>
      <c r="C33" s="105"/>
      <c r="D33" s="105"/>
      <c r="E33" s="105"/>
      <c r="F33" s="105"/>
      <c r="G33" s="105"/>
      <c r="H33" s="102">
        <f t="shared" si="2"/>
        <v>0</v>
      </c>
    </row>
    <row r="34" spans="1:8" ht="12">
      <c r="A34" s="67" t="s">
        <v>131</v>
      </c>
      <c r="B34" s="105"/>
      <c r="C34" s="105"/>
      <c r="D34" s="105"/>
      <c r="E34" s="105"/>
      <c r="F34" s="105"/>
      <c r="G34" s="105"/>
      <c r="H34" s="102">
        <f t="shared" si="2"/>
        <v>0</v>
      </c>
    </row>
    <row r="35" spans="1:8" ht="24">
      <c r="A35" s="66" t="s">
        <v>79</v>
      </c>
      <c r="B35" s="106">
        <f aca="true" t="shared" si="6" ref="B35:G35">+B15+B16+B19+B20+B23+B24+B27+B28+B31+B34</f>
        <v>1914826.9300000002</v>
      </c>
      <c r="C35" s="106">
        <f t="shared" si="6"/>
        <v>-333415</v>
      </c>
      <c r="D35" s="106">
        <f t="shared" si="6"/>
        <v>0</v>
      </c>
      <c r="E35" s="106">
        <f t="shared" si="6"/>
        <v>0</v>
      </c>
      <c r="F35" s="106">
        <f t="shared" si="6"/>
        <v>705285</v>
      </c>
      <c r="G35" s="106">
        <f t="shared" si="6"/>
        <v>118814.49</v>
      </c>
      <c r="H35" s="102">
        <f t="shared" si="2"/>
        <v>2167882.44</v>
      </c>
    </row>
    <row r="36" spans="1:8" ht="14.25" customHeight="1">
      <c r="A36" s="67" t="s">
        <v>138</v>
      </c>
      <c r="B36" s="104"/>
      <c r="C36" s="104"/>
      <c r="D36" s="104"/>
      <c r="E36" s="104"/>
      <c r="F36" s="104"/>
      <c r="G36" s="104"/>
      <c r="H36" s="102">
        <f t="shared" si="2"/>
        <v>0</v>
      </c>
    </row>
    <row r="37" spans="1:8" ht="24">
      <c r="A37" s="68" t="s">
        <v>80</v>
      </c>
      <c r="B37" s="106">
        <f>+B35</f>
        <v>1914826.9300000002</v>
      </c>
      <c r="C37" s="106">
        <f aca="true" t="shared" si="7" ref="C37:H37">+C35</f>
        <v>-333415</v>
      </c>
      <c r="D37" s="106">
        <f t="shared" si="7"/>
        <v>0</v>
      </c>
      <c r="E37" s="106">
        <f t="shared" si="7"/>
        <v>0</v>
      </c>
      <c r="F37" s="106">
        <f t="shared" si="7"/>
        <v>705285</v>
      </c>
      <c r="G37" s="106">
        <f t="shared" si="7"/>
        <v>118814.49</v>
      </c>
      <c r="H37" s="106">
        <f t="shared" si="7"/>
        <v>2167882.44</v>
      </c>
    </row>
    <row r="39" spans="1:8" ht="21" customHeight="1">
      <c r="A39" s="69" t="str">
        <f>'справка № 1-КИС-БАЛАНС'!A52</f>
        <v>Дата:    27.07.2009</v>
      </c>
      <c r="B39" s="98"/>
      <c r="C39" s="98"/>
      <c r="D39" s="99" t="s">
        <v>81</v>
      </c>
      <c r="E39" s="100"/>
      <c r="F39" s="100"/>
      <c r="G39" s="99" t="s">
        <v>175</v>
      </c>
      <c r="H39" s="101"/>
    </row>
    <row r="40" spans="4:9" ht="21" customHeight="1">
      <c r="D40" s="143" t="s">
        <v>190</v>
      </c>
      <c r="E40" s="143"/>
      <c r="H40" s="127" t="str">
        <f>'справка № 1-КИС-БАЛАНС'!D53</f>
        <v>                   Стоян Тошев</v>
      </c>
      <c r="I40" s="2"/>
    </row>
    <row r="41" spans="2:9" ht="12">
      <c r="B41" s="70"/>
      <c r="C41" s="70"/>
      <c r="D41" s="70"/>
      <c r="E41" s="70"/>
      <c r="F41" s="70"/>
      <c r="G41" s="70"/>
      <c r="H41" s="70"/>
      <c r="I41" s="2"/>
    </row>
    <row r="42" spans="1:8" ht="12">
      <c r="A42" s="71"/>
      <c r="B42" s="72"/>
      <c r="C42" s="72"/>
      <c r="D42" s="72"/>
      <c r="E42" s="72"/>
      <c r="F42" s="72"/>
      <c r="G42" s="72"/>
      <c r="H42" s="72"/>
    </row>
    <row r="43" spans="1:8" ht="12">
      <c r="A43" s="71"/>
      <c r="B43" s="72"/>
      <c r="C43" s="72"/>
      <c r="D43" s="72"/>
      <c r="E43" s="72"/>
      <c r="F43" s="72"/>
      <c r="G43" s="72"/>
      <c r="H43" s="72"/>
    </row>
    <row r="44" ht="15" customHeight="1"/>
  </sheetData>
  <mergeCells count="15">
    <mergeCell ref="F5:H5"/>
    <mergeCell ref="E10:E11"/>
    <mergeCell ref="A6:B6"/>
    <mergeCell ref="A5:C5"/>
    <mergeCell ref="A9:A11"/>
    <mergeCell ref="D40:E40"/>
    <mergeCell ref="A3:H3"/>
    <mergeCell ref="F9:G9"/>
    <mergeCell ref="H9:H11"/>
    <mergeCell ref="F10:F11"/>
    <mergeCell ref="C10:C11"/>
    <mergeCell ref="G10:G11"/>
    <mergeCell ref="B9:B11"/>
    <mergeCell ref="C9:E9"/>
    <mergeCell ref="D10:D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C15 B37:H37 B35:G35 B26: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Eli</cp:lastModifiedBy>
  <cp:lastPrinted>2009-07-28T15:02:24Z</cp:lastPrinted>
  <dcterms:created xsi:type="dcterms:W3CDTF">2004-03-04T10:58:58Z</dcterms:created>
  <dcterms:modified xsi:type="dcterms:W3CDTF">2009-07-30T07:51:04Z</dcterms:modified>
  <cp:category/>
  <cp:version/>
  <cp:contentType/>
  <cp:contentStatus/>
</cp:coreProperties>
</file>