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0" windowWidth="20535" windowHeight="565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<sst xmlns="http://schemas.openxmlformats.org/spreadsheetml/2006/main" count="1999" uniqueCount="695">
  <si>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</si>
  <si>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</si>
  <si>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</si>
  <si>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</si>
  <si>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</si>
  <si>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</si>
  <si>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</si>
  <si>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</si>
  <si>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</si>
  <si>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</si>
  <si>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</si>
  <si>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</si>
  <si>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</si>
  <si>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</si>
  <si>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</si>
  <si>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</si>
  <si>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</si>
  <si>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</si>
  <si>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</si>
  <si>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</si>
  <si>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</si>
  <si>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</si>
  <si>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</si>
  <si>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</si>
  <si>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</si>
  <si>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</si>
  <si>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</si>
  <si>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</si>
  <si>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</si>
  <si>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</si>
  <si>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</si>
  <si>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</si>
  <si>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</si>
  <si>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</si>
  <si>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</si>
  <si>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</si>
  <si>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</si>
  <si>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</si>
  <si>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</si>
  <si>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</si>
  <si>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</si>
  <si>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</si>
  <si>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</si>
  <si>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</si>
  <si>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</si>
  <si>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</si>
  <si>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</si>
  <si>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</si>
  <si>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</si>
  <si>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</si>
  <si>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</si>
  <si>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</si>
  <si>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</si>
  <si>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</si>
  <si>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</si>
  <si>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</si>
  <si>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</si>
  <si>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</si>
  <si>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</si>
  <si>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</si>
  <si>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</si>
  <si>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</si>
  <si>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</si>
  <si>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</si>
  <si>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</si>
  <si>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</si>
  <si>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</si>
  <si>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</si>
  <si>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</si>
  <si>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</si>
  <si>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</si>
  <si>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</si>
  <si>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</si>
  <si>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</si>
  <si>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</si>
  <si>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</si>
  <si>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</si>
  <si>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</si>
  <si>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</si>
  <si>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</si>
  <si>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</si>
  <si>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</si>
  <si>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</si>
  <si>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</si>
  <si>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</si>
  <si>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</si>
  <si>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</si>
  <si>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</si>
  <si>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</si>
  <si>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</si>
  <si>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</si>
  <si>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</si>
  <si>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</si>
  <si>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</si>
  <si>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</si>
  <si>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</si>
  <si>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</si>
  <si>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</si>
  <si>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</si>
  <si>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</si>
  <si>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</si>
  <si>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</si>
  <si>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</si>
  <si>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</si>
  <si>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</si>
  <si>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</si>
  <si>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</si>
  <si>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</si>
  <si>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</si>
  <si>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</si>
  <si>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</si>
  <si>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</si>
  <si>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</si>
  <si>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</si>
  <si>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</si>
  <si>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</si>
  <si>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</si>
  <si>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</si>
  <si>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</si>
  <si>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</si>
  <si>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</si>
  <si>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</si>
  <si>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</si>
  <si>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</si>
  <si>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</si>
  <si>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</si>
  <si>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</si>
  <si>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</si>
  <si>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</si>
  <si>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</si>
  <si>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</si>
  <si>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</si>
  <si>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</si>
  <si>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</si>
  <si>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</si>
  <si>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</si>
  <si>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</si>
  <si>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</si>
  <si>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</si>
  <si>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</si>
  <si>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</si>
  <si>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</si>
  <si>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</si>
  <si>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</si>
  <si>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</si>
  <si>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</si>
  <si>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</si>
  <si>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</si>
  <si>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</si>
  <si>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</si>
  <si>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</si>
  <si>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</si>
  <si>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</si>
  <si>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</si>
  <si>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</si>
  <si>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</si>
  <si>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</si>
  <si>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</si>
  <si>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</si>
  <si>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</si>
  <si>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</si>
  <si>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</si>
  <si>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</si>
  <si>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</si>
  <si>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</si>
  <si>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</si>
  <si>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</si>
  <si>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</si>
  <si>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</si>
  <si>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</si>
  <si>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</si>
  <si>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</si>
  <si>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</si>
  <si>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</si>
  <si>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</si>
  <si>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</si>
  <si>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</si>
  <si>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</si>
  <si>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</si>
  <si>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</si>
  <si>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</si>
  <si>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</si>
  <si>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</si>
  <si>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</si>
  <si>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</si>
  <si>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</si>
  <si>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</si>
  <si>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</si>
  <si>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</si>
  <si>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</si>
  <si>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</si>
  <si>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</si>
  <si>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</si>
  <si>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</si>
  <si>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</si>
  <si>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</si>
  <si>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</si>
  <si>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</si>
  <si>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</si>
  <si>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</si>
  <si>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</si>
  <si>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</si>
  <si>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</si>
  <si>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</si>
  <si>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</si>
  <si>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</si>
  <si>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</si>
  <si>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</si>
  <si>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</si>
  <si>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</si>
  <si>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</si>
  <si>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</si>
  <si>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</si>
  <si>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</si>
  <si>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</si>
  <si>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</si>
  <si>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</si>
  <si>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</si>
  <si>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</si>
  <si>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</si>
  <si>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</si>
  <si>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</si>
  <si>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</si>
  <si>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</si>
  <si>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</si>
  <si>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</si>
  <si>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</si>
  <si>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</si>
  <si>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</si>
  <si>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</si>
  <si>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</si>
  <si>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</si>
  <si>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</si>
  <si>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</si>
  <si>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</si>
  <si>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</si>
  <si>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</si>
  <si>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</si>
  <si>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</si>
  <si>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</si>
  <si>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</si>
  <si>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</si>
  <si>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</si>
  <si>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</si>
  <si>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</si>
  <si>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</si>
  <si>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</si>
  <si>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</si>
  <si>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</si>
  <si>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</si>
  <si>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</si>
  <si>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</si>
  <si>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</si>
  <si>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</si>
  <si>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</si>
  <si>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</si>
  <si>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</si>
  <si>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</si>
  <si>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</si>
  <si>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</si>
  <si>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</si>
  <si>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</si>
  <si>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</si>
  <si>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</si>
  <si>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</si>
  <si>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</si>
  <si>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</si>
  <si>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</si>
  <si>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</si>
  <si>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</si>
  <si>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</si>
  <si>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</si>
  <si>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</si>
  <si>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</si>
  <si>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</si>
  <si>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</si>
  <si>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</si>
  <si>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</si>
  <si>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</si>
  <si>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</si>
  <si>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</si>
  <si>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</si>
  <si>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</si>
  <si>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</si>
  <si>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</si>
  <si>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</si>
  <si>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</si>
  <si>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</si>
  <si>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</si>
  <si>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</si>
  <si>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</si>
  <si>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</si>
  <si>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</si>
  <si>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</si>
  <si>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</si>
  <si>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</si>
  <si>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</si>
  <si>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</si>
  <si>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</si>
  <si>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</si>
  <si>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</si>
  <si>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</si>
  <si>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</si>
  <si>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</si>
  <si>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</si>
  <si>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</si>
  <si>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</si>
  <si>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</si>
  <si>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</si>
  <si>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</si>
  <si>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</si>
  <si>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</si>
  <si>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</si>
  <si>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</si>
  <si>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</si>
  <si>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</si>
  <si>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</si>
  <si>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</si>
  <si>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</si>
  <si>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</si>
  <si>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</si>
  <si>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</si>
  <si>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</si>
  <si>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</si>
  <si>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</si>
  <si>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</si>
  <si>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</si>
  <si>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</si>
  <si>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</si>
  <si>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</si>
  <si>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</si>
  <si>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</si>
  <si>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</si>
  <si>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</si>
  <si>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</si>
  <si>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</si>
  <si>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</si>
  <si>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</si>
  <si>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</si>
  <si>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</si>
  <si>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</si>
  <si>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</si>
  <si>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</si>
  <si>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</si>
  <si>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</si>
  <si>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</si>
  <si>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</si>
  <si>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</si>
  <si>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</si>
  <si>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</si>
  <si>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</si>
  <si>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</si>
  <si>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</si>
  <si>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</si>
  <si>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</si>
  <si>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</si>
  <si>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</si>
  <si>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</si>
  <si>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</si>
  <si>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</si>
  <si>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</si>
  <si>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</si>
  <si>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</si>
  <si>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</si>
  <si>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</si>
  <si>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</si>
  <si>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</si>
  <si>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</si>
  <si>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</si>
  <si>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</si>
  <si>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</si>
  <si>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</si>
  <si>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</si>
  <si>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</si>
  <si>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</si>
  <si>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</si>
  <si>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</si>
  <si>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</si>
  <si>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</si>
  <si>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</si>
  <si>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</si>
  <si>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</si>
  <si>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</si>
  <si>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</si>
  <si>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</si>
  <si>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</si>
  <si>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</si>
  <si>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</si>
  <si>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</si>
  <si>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</si>
  <si>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</si>
  <si>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</si>
  <si>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</si>
  <si>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</si>
  <si>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</si>
  <si>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</si>
  <si>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</si>
  <si>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</si>
  <si>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</si>
  <si>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</si>
  <si>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</si>
  <si>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</si>
  <si>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</si>
  <si>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</si>
  <si>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</si>
  <si>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</si>
  <si>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</si>
  <si>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</si>
  <si>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</si>
  <si>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</si>
  <si>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</si>
  <si>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</si>
  <si>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</si>
  <si>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</si>
  <si>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</si>
  <si>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</si>
  <si>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</si>
  <si>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</si>
  <si>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</si>
  <si>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</si>
  <si>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</si>
  <si>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</si>
  <si>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</si>
  <si>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</si>
  <si>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</si>
  <si>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</si>
  <si>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</si>
  <si>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</si>
  <si>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</si>
  <si>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</si>
  <si>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</si>
  <si>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</si>
  <si>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</si>
  <si>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</si>
  <si>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</si>
  <si>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</si>
  <si>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</si>
  <si>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</si>
  <si>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</si>
  <si>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</si>
  <si>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</si>
  <si>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</si>
  <si>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</si>
  <si>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</si>
  <si>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</si>
  <si>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</si>
  <si>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</si>
  <si>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</si>
  <si>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</si>
  <si>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</si>
  <si>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</si>
  <si>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</si>
  <si>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</si>
  <si>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</si>
  <si>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</si>
  <si>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</si>
  <si>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</si>
  <si>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</si>
  <si>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</si>
  <si>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</si>
  <si>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</si>
  <si>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</si>
  <si>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</si>
  <si>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</si>
  <si>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</si>
  <si>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</si>
  <si>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</si>
  <si>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</si>
  <si>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</si>
  <si>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</si>
  <si>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</si>
  <si>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</si>
  <si>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</si>
  <si>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</si>
  <si>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</si>
  <si>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</si>
  <si>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</si>
  <si>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</si>
  <si>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</si>
  <si>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</si>
  <si>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</si>
  <si>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</si>
  <si>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</si>
  <si>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</si>
  <si>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</si>
  <si>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</si>
  <si>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</si>
  <si>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</si>
  <si>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</si>
  <si>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</si>
  <si>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</si>
  <si>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</si>
  <si>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</si>
  <si>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</si>
  <si>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</si>
  <si>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</si>
  <si>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</si>
  <si>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</si>
  <si>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</si>
  <si>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</si>
  <si>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</si>
  <si>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</si>
  <si>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</si>
  <si>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</si>
  <si>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</si>
  <si>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</si>
  <si>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</si>
  <si>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</si>
  <si>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</si>
  <si>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</si>
  <si>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</si>
  <si>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</si>
  <si>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</si>
  <si>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</si>
  <si>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</si>
  <si>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</si>
  <si>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</si>
  <si>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</si>
  <si>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</si>
  <si>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</si>
  <si>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</si>
  <si>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</si>
  <si>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</si>
  <si>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</si>
  <si>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</si>
  <si>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</si>
  <si>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</si>
  <si>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</si>
  <si>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</si>
  <si>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</si>
  <si>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</si>
  <si>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</si>
  <si>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</si>
  <si>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</si>
  <si>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</si>
  <si>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</si>
  <si>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</si>
  <si>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</si>
  <si>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</si>
  <si>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</si>
  <si>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</si>
  <si>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</si>
  <si>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</si>
  <si>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</si>
  <si>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</si>
  <si>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</si>
  <si>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</si>
  <si>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</si>
  <si>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</si>
  <si>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</si>
  <si>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</si>
  <si>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</si>
  <si>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</si>
  <si>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</si>
  <si>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</si>
  <si>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</si>
  <si>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</si>
  <si>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</si>
  <si>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</si>
  <si>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</si>
  <si>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</si>
  <si>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</si>
  <si>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</si>
  <si>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</si>
  <si>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</si>
  <si>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</si>
  <si>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</si>
  <si>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</si>
  <si>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</si>
  <si>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</si>
  <si>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</si>
  <si>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</si>
  <si>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</si>
  <si>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</si>
  <si>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</si>
  <si>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</si>
  <si>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</si>
  <si>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</si>
  <si>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</si>
  <si>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</si>
  <si>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</si>
  <si>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</si>
  <si>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</si>
  <si>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</si>
  <si>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</si>
  <si>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</si>
  <si>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</si>
  <si>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</si>
  <si>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</si>
  <si>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</si>
  <si>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</si>
  <si>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</si>
  <si>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</si>
  <si>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</si>
  <si>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</si>
  <si>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</si>
  <si>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</si>
  <si>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</si>
  <si>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</si>
  <si>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</si>
  <si>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</si>
  <si>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</si>
  <si>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</si>
  <si>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</si>
  <si>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</si>
  <si>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</si>
  <si>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</si>
  <si>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</si>
  <si>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</si>
  <si>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</si>
  <si>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</si>
  <si>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</si>
  <si>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</si>
  <si>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</si>
  <si>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</si>
  <si>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</si>
  <si>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</si>
  <si>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</si>
  <si>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</si>
  <si>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</si>
  <si>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</si>
  <si>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</si>
  <si>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</si>
  <si>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</si>
  <si>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</si>
  <si>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</si>
  <si>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</si>
  <si>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</si>
  <si>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</si>
  <si>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</si>
  <si>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</si>
  <si>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</si>
  <si>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</si>
  <si>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</si>
  <si>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</si>
  <si>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</si>
  <si>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</si>
  <si>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</si>
  <si>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</si>
  <si>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</si>
  <si>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</si>
  <si>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</si>
  <si>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</si>
  <si>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</si>
  <si>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</si>
  <si>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</si>
  <si>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</si>
  <si>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</si>
  <si>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</si>
  <si>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</si>
  <si>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</si>
  <si>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</si>
  <si>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</si>
  <si>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</si>
  <si>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</si>
  <si>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</si>
  <si>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</si>
  <si>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</si>
  <si>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</si>
  <si>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</si>
  <si>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</si>
  <si>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</si>
  <si>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</si>
  <si>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</si>
  <si>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</si>
  <si>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</si>
  <si>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</si>
  <si>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</si>
  <si>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</si>
  <si>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</si>
  <si>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</si>
  <si>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</si>
  <si>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</si>
  <si>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</si>
  <si>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</si>
  <si>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</si>
  <si>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</si>
  <si>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</si>
  <si>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</si>
  <si>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</si>
  <si>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</si>
  <si>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</si>
  <si>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СОФИЙСКА ВОДА АД</t>
  </si>
  <si>
    <t>130175000</t>
  </si>
  <si>
    <t>гр. София, Младост 4, ул. Бизнес Парк София №1, сграда 2А</t>
  </si>
  <si>
    <t>02 8122 530</t>
  </si>
  <si>
    <t>ailieva@sofiyskavoda.bg</t>
  </si>
  <si>
    <t>www.sofiyskavoda.bg</t>
  </si>
  <si>
    <t>Анелия Илиева Илиева</t>
  </si>
  <si>
    <t>Финансов директор</t>
  </si>
  <si>
    <t xml:space="preserve">Арно Филип Франсоа Валто де Мулиак </t>
  </si>
  <si>
    <t>Изпълнителен директор</t>
  </si>
  <si>
    <t>Уотър Индъстри Съпорт енд Едюкейшън ЕООД</t>
  </si>
  <si>
    <t>100.00%</t>
  </si>
  <si>
    <t>Инвестор БГ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</si>
</sst>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1" xfId="64" applyFont="1" applyBorder="1" applyAlignment="1" applyProtection="1">
      <alignment wrapText="1"/>
      <protection/>
    </xf>
    <xf numFmtId="49" fontId="11" fillId="0" borderId="32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3" fontId="11" fillId="34" borderId="32" xfId="63" applyNumberFormat="1" applyFont="1" applyFill="1" applyBorder="1" applyAlignment="1" applyProtection="1">
      <alignment vertical="top"/>
      <protection locked="0"/>
    </xf>
    <xf numFmtId="3" fontId="11" fillId="34" borderId="34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3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6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3" fontId="4" fillId="0" borderId="0" xfId="63" applyNumberFormat="1" applyFont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3" fontId="4" fillId="0" borderId="0" xfId="63" applyNumberFormat="1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2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Trial%20Balance_Y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5\Trial%20Balance_Y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Year%20end%202016\FS\Annual_FO_SV_sepatare_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nance\accounts_data\MEJDINEN%20OTCHET%202016\SEPTEMBER%202016\Interim_Cash%20flow%2009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terim_Cash%20flow%2012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6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  <sheetName val="492"/>
    </sheetNames>
    <sheetDataSet>
      <sheetData sheetId="2">
        <row r="71">
          <cell r="F71">
            <v>-160868089.81</v>
          </cell>
        </row>
        <row r="113">
          <cell r="F113">
            <v>3370987.867500024</v>
          </cell>
        </row>
        <row r="115">
          <cell r="F115">
            <v>-449991.45668595005</v>
          </cell>
        </row>
      </sheetData>
      <sheetData sheetId="4">
        <row r="5">
          <cell r="AK5">
            <v>129800</v>
          </cell>
          <cell r="AL5">
            <v>124968</v>
          </cell>
        </row>
        <row r="6">
          <cell r="AK6">
            <v>2365</v>
          </cell>
          <cell r="AL6">
            <v>1760</v>
          </cell>
        </row>
        <row r="7">
          <cell r="AK7">
            <v>37907</v>
          </cell>
          <cell r="AL7">
            <v>30797</v>
          </cell>
        </row>
        <row r="10">
          <cell r="AK10">
            <v>-8763</v>
          </cell>
          <cell r="AL10">
            <v>-8738</v>
          </cell>
        </row>
        <row r="11">
          <cell r="AK11">
            <v>-25806</v>
          </cell>
          <cell r="AL11">
            <v>-25303</v>
          </cell>
        </row>
        <row r="12">
          <cell r="AK12">
            <v>-32038</v>
          </cell>
          <cell r="AL12">
            <v>-28907</v>
          </cell>
        </row>
        <row r="13">
          <cell r="AK13">
            <v>-18069</v>
          </cell>
          <cell r="AL13">
            <v>-16900</v>
          </cell>
        </row>
        <row r="14">
          <cell r="AK14">
            <v>-4533</v>
          </cell>
          <cell r="AL14">
            <v>-4399</v>
          </cell>
          <cell r="AP14">
            <v>-2359</v>
          </cell>
          <cell r="AQ14">
            <v>252</v>
          </cell>
        </row>
        <row r="15">
          <cell r="AK15">
            <v>-8208</v>
          </cell>
          <cell r="AL15">
            <v>-8098</v>
          </cell>
        </row>
        <row r="16">
          <cell r="AK16">
            <v>-1299</v>
          </cell>
          <cell r="AL16">
            <v>-2983</v>
          </cell>
        </row>
        <row r="17">
          <cell r="AK17">
            <v>-37907</v>
          </cell>
          <cell r="AL17">
            <v>-30797</v>
          </cell>
        </row>
      </sheetData>
      <sheetData sheetId="5">
        <row r="10">
          <cell r="W10">
            <v>5</v>
          </cell>
          <cell r="X10">
            <v>5</v>
          </cell>
        </row>
        <row r="11">
          <cell r="W11">
            <v>6625</v>
          </cell>
          <cell r="X11">
            <v>6175</v>
          </cell>
        </row>
        <row r="12">
          <cell r="W12">
            <v>290</v>
          </cell>
          <cell r="X12">
            <v>983</v>
          </cell>
        </row>
        <row r="16">
          <cell r="W16">
            <v>1064</v>
          </cell>
          <cell r="X16">
            <v>1346</v>
          </cell>
        </row>
        <row r="17">
          <cell r="W17">
            <v>35251</v>
          </cell>
          <cell r="X17">
            <v>32867</v>
          </cell>
        </row>
        <row r="18">
          <cell r="W18">
            <v>76</v>
          </cell>
        </row>
        <row r="19">
          <cell r="W19">
            <v>69</v>
          </cell>
          <cell r="X19">
            <v>62</v>
          </cell>
        </row>
        <row r="20">
          <cell r="W20">
            <v>17219</v>
          </cell>
          <cell r="X20">
            <v>16818</v>
          </cell>
        </row>
        <row r="27">
          <cell r="W27">
            <v>8884</v>
          </cell>
          <cell r="X27">
            <v>8884</v>
          </cell>
        </row>
        <row r="28">
          <cell r="W28">
            <v>10774</v>
          </cell>
          <cell r="X28">
            <v>10774</v>
          </cell>
        </row>
        <row r="32">
          <cell r="I32">
            <v>-309</v>
          </cell>
        </row>
        <row r="34">
          <cell r="W34">
            <v>26931</v>
          </cell>
          <cell r="X34">
            <v>35793</v>
          </cell>
        </row>
        <row r="35">
          <cell r="W35">
            <v>1880</v>
          </cell>
          <cell r="X35">
            <v>1469</v>
          </cell>
        </row>
        <row r="36">
          <cell r="W36">
            <v>1084</v>
          </cell>
          <cell r="X36">
            <v>883</v>
          </cell>
        </row>
        <row r="37">
          <cell r="W37">
            <v>2771</v>
          </cell>
          <cell r="X37">
            <v>1816</v>
          </cell>
        </row>
        <row r="38">
          <cell r="W38">
            <v>8737</v>
          </cell>
          <cell r="X38">
            <v>10469</v>
          </cell>
        </row>
        <row r="43">
          <cell r="W43">
            <v>1283</v>
          </cell>
          <cell r="X43">
            <v>1178</v>
          </cell>
        </row>
        <row r="44">
          <cell r="W44">
            <v>200</v>
          </cell>
          <cell r="X44">
            <v>200</v>
          </cell>
        </row>
        <row r="45">
          <cell r="W45">
            <v>442</v>
          </cell>
          <cell r="X45">
            <v>660</v>
          </cell>
        </row>
        <row r="46">
          <cell r="W46">
            <v>4786</v>
          </cell>
          <cell r="X46">
            <v>4836</v>
          </cell>
        </row>
        <row r="48">
          <cell r="W48">
            <v>3157</v>
          </cell>
          <cell r="X48">
            <v>5973</v>
          </cell>
        </row>
        <row r="49">
          <cell r="W49">
            <v>395</v>
          </cell>
          <cell r="X49">
            <v>469</v>
          </cell>
        </row>
      </sheetData>
      <sheetData sheetId="6">
        <row r="75">
          <cell r="C75">
            <v>23184</v>
          </cell>
        </row>
        <row r="77">
          <cell r="C77">
            <v>50810.75</v>
          </cell>
        </row>
        <row r="82">
          <cell r="C82">
            <v>-843590</v>
          </cell>
        </row>
        <row r="83">
          <cell r="C83">
            <v>-4239429</v>
          </cell>
        </row>
        <row r="84">
          <cell r="C84">
            <v>0</v>
          </cell>
        </row>
        <row r="85">
          <cell r="C85">
            <v>-74487</v>
          </cell>
        </row>
        <row r="86">
          <cell r="C86">
            <v>-16994</v>
          </cell>
        </row>
        <row r="87">
          <cell r="C87">
            <v>-30589</v>
          </cell>
        </row>
        <row r="88">
          <cell r="C88">
            <v>-262382</v>
          </cell>
        </row>
        <row r="89">
          <cell r="C89">
            <v>-40082</v>
          </cell>
        </row>
        <row r="90">
          <cell r="C90">
            <v>-42849</v>
          </cell>
        </row>
      </sheetData>
      <sheetData sheetId="7">
        <row r="40">
          <cell r="E40">
            <v>39</v>
          </cell>
        </row>
        <row r="54">
          <cell r="E54">
            <v>12026</v>
          </cell>
        </row>
        <row r="55">
          <cell r="E55">
            <v>2427</v>
          </cell>
        </row>
        <row r="56">
          <cell r="E56">
            <v>3833</v>
          </cell>
        </row>
        <row r="57">
          <cell r="E57">
            <v>1061</v>
          </cell>
        </row>
        <row r="58">
          <cell r="E58">
            <v>852</v>
          </cell>
        </row>
        <row r="61">
          <cell r="E61">
            <v>644</v>
          </cell>
        </row>
        <row r="62">
          <cell r="E62">
            <v>2210</v>
          </cell>
        </row>
        <row r="63">
          <cell r="E63">
            <v>3991.6940600000003</v>
          </cell>
        </row>
        <row r="65">
          <cell r="E65">
            <v>282.42131</v>
          </cell>
        </row>
        <row r="75">
          <cell r="E75">
            <v>1853.132543805847</v>
          </cell>
        </row>
      </sheetData>
      <sheetData sheetId="28">
        <row r="24">
          <cell r="G24">
            <v>71407403.91803311</v>
          </cell>
        </row>
        <row r="39">
          <cell r="G39">
            <v>8816205.193548113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AJUR"/>
      <sheetName val="IAS"/>
      <sheetName val="Adj and reclassifications"/>
      <sheetName val="PL_KPMG"/>
      <sheetName val="BS_KPMG"/>
      <sheetName val="NoteP&amp;L"/>
      <sheetName val="NoteBS"/>
      <sheetName val="Revenue note_KPMG Format"/>
      <sheetName val="22"/>
      <sheetName val="FInst, loans"/>
      <sheetName val=" sensitivity"/>
      <sheetName val="CF_KPMG"/>
      <sheetName val="Cash Flow 2011"/>
      <sheetName val="CF"/>
      <sheetName val="MoS_2015"/>
      <sheetName val="PPE note"/>
      <sheetName val="IA note"/>
      <sheetName val="40113"/>
      <sheetName val="49911,40"/>
      <sheetName val="49909"/>
      <sheetName val="GBP"/>
      <sheetName val="USD"/>
      <sheetName val="613"/>
      <sheetName val="14,18"/>
      <sheetName val="159_2005-2010"/>
      <sheetName val="Deferred receivables"/>
      <sheetName val="721_62102"/>
      <sheetName val="loans_short_long"/>
      <sheetName val="123"/>
      <sheetName val="SWAP AND LOANS"/>
      <sheetName val="Payments FA"/>
      <sheetName val="CURREN"/>
      <sheetName val="lp"/>
      <sheetName val="49811"/>
      <sheetName val="159"/>
      <sheetName val="wise"/>
      <sheetName val="41140"/>
      <sheetName val="ADVANCE TAX PROFIT"/>
      <sheetName val="401"/>
    </sheetNames>
    <sheetDataSet>
      <sheetData sheetId="2">
        <row r="71">
          <cell r="F71">
            <v>-138398625.75</v>
          </cell>
        </row>
        <row r="113">
          <cell r="F113">
            <v>2921054.6622699345</v>
          </cell>
        </row>
        <row r="115">
          <cell r="F115">
            <v>-333129.71468591806</v>
          </cell>
        </row>
      </sheetData>
      <sheetData sheetId="5">
        <row r="32">
          <cell r="I32">
            <v>-219</v>
          </cell>
        </row>
        <row r="48">
          <cell r="I48">
            <v>1172</v>
          </cell>
        </row>
      </sheetData>
      <sheetData sheetId="6">
        <row r="75">
          <cell r="C75">
            <v>18774</v>
          </cell>
        </row>
        <row r="77">
          <cell r="C77">
            <v>35749.87</v>
          </cell>
        </row>
        <row r="82">
          <cell r="C82">
            <v>-1119248</v>
          </cell>
        </row>
        <row r="83">
          <cell r="C83">
            <v>-4404593</v>
          </cell>
        </row>
        <row r="84">
          <cell r="C84">
            <v>0</v>
          </cell>
        </row>
        <row r="85">
          <cell r="C85">
            <v>-87743</v>
          </cell>
        </row>
        <row r="86">
          <cell r="C86">
            <v>-31014</v>
          </cell>
        </row>
        <row r="87">
          <cell r="C87">
            <v>-37507</v>
          </cell>
        </row>
        <row r="88">
          <cell r="C88">
            <v>-594293</v>
          </cell>
        </row>
        <row r="89">
          <cell r="C89">
            <v>-40794</v>
          </cell>
        </row>
        <row r="90">
          <cell r="C90">
            <v>-81939</v>
          </cell>
        </row>
      </sheetData>
      <sheetData sheetId="7">
        <row r="40">
          <cell r="E40">
            <v>77</v>
          </cell>
        </row>
        <row r="54">
          <cell r="E54">
            <v>11794</v>
          </cell>
        </row>
        <row r="55">
          <cell r="E55">
            <v>2273</v>
          </cell>
        </row>
        <row r="56">
          <cell r="E56">
            <v>3539</v>
          </cell>
        </row>
        <row r="57">
          <cell r="E57">
            <v>3108</v>
          </cell>
        </row>
        <row r="58">
          <cell r="E58">
            <v>856</v>
          </cell>
        </row>
        <row r="61">
          <cell r="E61">
            <v>590</v>
          </cell>
        </row>
        <row r="63">
          <cell r="E63">
            <v>4082.11767</v>
          </cell>
        </row>
        <row r="73">
          <cell r="E73">
            <v>2011.1731896960473</v>
          </cell>
        </row>
      </sheetData>
      <sheetData sheetId="28">
        <row r="24">
          <cell r="G24">
            <v>71313371.46509053</v>
          </cell>
        </row>
        <row r="39">
          <cell r="G39">
            <v>8763594.253022939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1">
          <cell r="C11">
            <v>185</v>
          </cell>
          <cell r="D11">
            <v>185</v>
          </cell>
        </row>
        <row r="12">
          <cell r="C12">
            <v>330</v>
          </cell>
          <cell r="D12">
            <v>350</v>
          </cell>
        </row>
        <row r="13">
          <cell r="C13">
            <v>10409</v>
          </cell>
          <cell r="D13">
            <v>10442</v>
          </cell>
        </row>
        <row r="14">
          <cell r="C14">
            <v>0</v>
          </cell>
        </row>
        <row r="15">
          <cell r="C15">
            <v>6013</v>
          </cell>
          <cell r="D15">
            <v>5148</v>
          </cell>
        </row>
        <row r="18">
          <cell r="C18">
            <v>123</v>
          </cell>
          <cell r="D18">
            <v>136</v>
          </cell>
        </row>
        <row r="24">
          <cell r="C24">
            <v>4781</v>
          </cell>
          <cell r="D24">
            <v>4987</v>
          </cell>
        </row>
        <row r="25">
          <cell r="C25">
            <v>4</v>
          </cell>
          <cell r="D25">
            <v>35</v>
          </cell>
        </row>
        <row r="26">
          <cell r="C26">
            <v>283892</v>
          </cell>
          <cell r="D26">
            <v>273994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51">
          <cell r="O51">
            <v>16818.206090580003</v>
          </cell>
          <cell r="Q51">
            <v>12381.973175999992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LBE 2016"/>
    </sheetNames>
    <sheetDataSet>
      <sheetData sheetId="0">
        <row r="12">
          <cell r="O12">
            <v>149752.05785542</v>
          </cell>
          <cell r="Q12">
            <v>142815.83674</v>
          </cell>
        </row>
        <row r="14">
          <cell r="O14">
            <v>-25345.014149999995</v>
          </cell>
          <cell r="Q14">
            <v>-25085.042189999996</v>
          </cell>
        </row>
        <row r="15">
          <cell r="O15">
            <v>-2115.53924</v>
          </cell>
          <cell r="Q15">
            <v>-2117.43557285</v>
          </cell>
        </row>
        <row r="16">
          <cell r="O16">
            <v>-16363.405536666669</v>
          </cell>
          <cell r="Q16">
            <v>-14956.812811666668</v>
          </cell>
        </row>
        <row r="17">
          <cell r="O17">
            <v>-1248.8803900000003</v>
          </cell>
          <cell r="Q17">
            <v>-1501.1422100000007</v>
          </cell>
        </row>
        <row r="18">
          <cell r="O18">
            <v>-1496.20995</v>
          </cell>
          <cell r="Q18">
            <v>-2992.4199</v>
          </cell>
        </row>
        <row r="19">
          <cell r="O19">
            <v>-1194.2024000000001</v>
          </cell>
          <cell r="Q19">
            <v>-1011.2619833333334</v>
          </cell>
        </row>
        <row r="20">
          <cell r="O20">
            <v>-399.17060000000004</v>
          </cell>
          <cell r="Q20">
            <v>-263.9376</v>
          </cell>
        </row>
        <row r="21">
          <cell r="O21">
            <v>-5760.2236850000045</v>
          </cell>
          <cell r="Q21">
            <v>-4352.116593333333</v>
          </cell>
        </row>
        <row r="22">
          <cell r="O22">
            <v>-5075.118172333334</v>
          </cell>
          <cell r="Q22">
            <v>-4487.524392236661</v>
          </cell>
        </row>
        <row r="30">
          <cell r="O30">
            <v>-18612.010568000005</v>
          </cell>
          <cell r="Q30">
            <v>-19197.850175999993</v>
          </cell>
        </row>
        <row r="34">
          <cell r="O34">
            <v>-40540.725506</v>
          </cell>
          <cell r="Q34">
            <v>-31755.144475999994</v>
          </cell>
        </row>
        <row r="36">
          <cell r="O36">
            <v>-3749.090730000001</v>
          </cell>
          <cell r="Q36">
            <v>-1840.4648099999997</v>
          </cell>
        </row>
        <row r="37">
          <cell r="O37">
            <v>-11983.156289999999</v>
          </cell>
          <cell r="Q37">
            <v>-12963.872800000001</v>
          </cell>
        </row>
        <row r="38">
          <cell r="O38">
            <v>-119.77924999999999</v>
          </cell>
          <cell r="Q38">
            <v>-222.14441</v>
          </cell>
        </row>
        <row r="41">
          <cell r="O41">
            <v>-589.658</v>
          </cell>
          <cell r="Q41">
            <v>-803.0887399999999</v>
          </cell>
        </row>
        <row r="42">
          <cell r="O42">
            <v>-4145.39647</v>
          </cell>
          <cell r="Q42">
            <v>-4320.01358</v>
          </cell>
        </row>
        <row r="43">
          <cell r="O43">
            <v>150.98413</v>
          </cell>
          <cell r="Q43">
            <v>100.62433000000001</v>
          </cell>
        </row>
        <row r="44">
          <cell r="O44">
            <v>-1700.9616199999996</v>
          </cell>
          <cell r="Q44">
            <v>-1546.5686899999996</v>
          </cell>
        </row>
        <row r="47">
          <cell r="O47">
            <v>-9063.316219999999</v>
          </cell>
          <cell r="Q47">
            <v>-9063.316219999999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C27" sqref="C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42762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Анелия Илиева Илиева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42370</v>
      </c>
    </row>
    <row r="10" spans="1:2" ht="15.75">
      <c r="A10" s="7" t="s">
        <v>2</v>
      </c>
      <c r="B10" s="356">
        <v>42735</v>
      </c>
    </row>
    <row r="11" spans="1:2" ht="15.75">
      <c r="A11" s="7" t="s">
        <v>668</v>
      </c>
      <c r="B11" s="356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618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690</v>
      </c>
    </row>
    <row r="18" spans="1:2" ht="15.75">
      <c r="A18" s="7" t="s">
        <v>613</v>
      </c>
      <c r="B18" s="355" t="s">
        <v>691</v>
      </c>
    </row>
    <row r="19" spans="1:2" ht="15.75">
      <c r="A19" s="7" t="s">
        <v>4</v>
      </c>
      <c r="B19" s="355" t="s">
        <v>684</v>
      </c>
    </row>
    <row r="20" spans="1:2" ht="15.75">
      <c r="A20" s="7" t="s">
        <v>5</v>
      </c>
      <c r="B20" s="355" t="s">
        <v>684</v>
      </c>
    </row>
    <row r="21" spans="1:2" ht="15.75">
      <c r="A21" s="10" t="s">
        <v>6</v>
      </c>
      <c r="B21" s="357" t="s">
        <v>685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686</v>
      </c>
    </row>
    <row r="24" spans="1:2" ht="15.75">
      <c r="A24" s="10" t="s">
        <v>612</v>
      </c>
      <c r="B24" s="468" t="s">
        <v>687</v>
      </c>
    </row>
    <row r="25" spans="1:2" ht="15.75">
      <c r="A25" s="7" t="s">
        <v>615</v>
      </c>
      <c r="B25" s="469" t="s">
        <v>694</v>
      </c>
    </row>
    <row r="26" spans="1:2" ht="15.75">
      <c r="A26" s="10" t="s">
        <v>661</v>
      </c>
      <c r="B26" s="357" t="s">
        <v>688</v>
      </c>
    </row>
    <row r="27" spans="1:2" ht="15.75">
      <c r="A27" s="10" t="s">
        <v>662</v>
      </c>
      <c r="B27" s="357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2" zoomScaleNormal="85" zoomScaleSheetLayoutView="82" zoomScalePageLayoutView="0" workbookViewId="0" topLeftCell="A1">
      <selection activeCell="G49" sqref="G4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СОФИЙСКА ВОДА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130175000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f>'[3]справка №1-БАЛАНС'!C11</f>
        <v>185</v>
      </c>
      <c r="D12" s="137">
        <f>'[3]справка №1-БАЛАНС'!D11</f>
        <v>185</v>
      </c>
      <c r="E12" s="76" t="s">
        <v>25</v>
      </c>
      <c r="F12" s="80" t="s">
        <v>26</v>
      </c>
      <c r="G12" s="138">
        <f>'[1]BS_KPMG'!W$27</f>
        <v>8884</v>
      </c>
      <c r="H12" s="138">
        <f>'[1]BS_KPMG'!X$27</f>
        <v>8884</v>
      </c>
    </row>
    <row r="13" spans="1:8" ht="15.75">
      <c r="A13" s="76" t="s">
        <v>27</v>
      </c>
      <c r="B13" s="78" t="s">
        <v>28</v>
      </c>
      <c r="C13" s="138">
        <f>'[3]справка №1-БАЛАНС'!C12</f>
        <v>330</v>
      </c>
      <c r="D13" s="137">
        <f>'[3]справка №1-БАЛАНС'!D12</f>
        <v>350</v>
      </c>
      <c r="E13" s="76" t="s">
        <v>553</v>
      </c>
      <c r="F13" s="80" t="s">
        <v>29</v>
      </c>
      <c r="G13" s="138">
        <f>G12</f>
        <v>8884</v>
      </c>
      <c r="H13" s="137">
        <f>H12</f>
        <v>8884</v>
      </c>
    </row>
    <row r="14" spans="1:8" ht="15.75">
      <c r="A14" s="76" t="s">
        <v>30</v>
      </c>
      <c r="B14" s="78" t="s">
        <v>31</v>
      </c>
      <c r="C14" s="138">
        <f>'[3]справка №1-БАЛАНС'!C13</f>
        <v>10409</v>
      </c>
      <c r="D14" s="137">
        <f>'[3]справка №1-БАЛАНС'!D13</f>
        <v>10442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f>'[3]справка №1-БАЛАНС'!C14</f>
        <v>0</v>
      </c>
      <c r="D15" s="137">
        <f>'[3]справка №1-БАЛАНС'!D14</f>
        <v>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f>'[3]справка №1-БАЛАНС'!C15</f>
        <v>6013</v>
      </c>
      <c r="D16" s="137">
        <f>'[3]справка №1-БАЛАНС'!D15</f>
        <v>5148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f>'[3]справка №1-БАЛАНС'!C16</f>
        <v>0</v>
      </c>
      <c r="D17" s="137">
        <f>'[3]справка №1-БАЛАНС'!D16</f>
        <v>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f>'[3]справка №1-БАЛАНС'!C17</f>
        <v>0</v>
      </c>
      <c r="D18" s="137">
        <f>'[3]справка №1-БАЛАНС'!D17</f>
        <v>0</v>
      </c>
      <c r="E18" s="271" t="s">
        <v>47</v>
      </c>
      <c r="F18" s="270" t="s">
        <v>48</v>
      </c>
      <c r="G18" s="387">
        <f>G12+G15+G16+G17</f>
        <v>8884</v>
      </c>
      <c r="H18" s="388">
        <f>H12+H15+H16+H17</f>
        <v>8884</v>
      </c>
    </row>
    <row r="19" spans="1:8" ht="15.75">
      <c r="A19" s="76" t="s">
        <v>49</v>
      </c>
      <c r="B19" s="78" t="s">
        <v>50</v>
      </c>
      <c r="C19" s="138">
        <f>'[3]справка №1-БАЛАНС'!C18</f>
        <v>123</v>
      </c>
      <c r="D19" s="137">
        <f>'[3]справка №1-БАЛАНС'!D18</f>
        <v>136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17060</v>
      </c>
      <c r="D20" s="376">
        <f>SUM(D12:D19)</f>
        <v>16261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f>'[1]BS_KPMG'!$I$32</f>
        <v>-309</v>
      </c>
      <c r="H21" s="137">
        <f>'[2]BS_KPMG'!$I$32</f>
        <v>-219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10774</v>
      </c>
      <c r="H22" s="392">
        <f>SUM(H23:H25)</f>
        <v>10774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f>'[1]BS_KPMG'!W$28</f>
        <v>10774</v>
      </c>
      <c r="H23" s="138">
        <f>'[1]BS_KPMG'!X$28</f>
        <v>10774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'[3]справка №1-БАЛАНС'!C24</f>
        <v>4781</v>
      </c>
      <c r="D25" s="137">
        <f>'[3]справка №1-БАЛАНС'!D24</f>
        <v>4987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>
        <f>'[3]справка №1-БАЛАНС'!C25</f>
        <v>4</v>
      </c>
      <c r="D26" s="137">
        <f>'[3]справка №1-БАЛАНС'!D25</f>
        <v>35</v>
      </c>
      <c r="E26" s="274" t="s">
        <v>77</v>
      </c>
      <c r="F26" s="82" t="s">
        <v>78</v>
      </c>
      <c r="G26" s="375">
        <f>G20+G21+G22</f>
        <v>10465</v>
      </c>
      <c r="H26" s="376">
        <f>H20+H21+H22</f>
        <v>10555</v>
      </c>
      <c r="M26" s="85"/>
    </row>
    <row r="27" spans="1:8" ht="15.75">
      <c r="A27" s="76" t="s">
        <v>79</v>
      </c>
      <c r="B27" s="78" t="s">
        <v>80</v>
      </c>
      <c r="C27" s="138">
        <f>'[3]справка №1-БАЛАНС'!C26</f>
        <v>283892</v>
      </c>
      <c r="D27" s="137">
        <f>'[3]справка №1-БАЛАНС'!D26</f>
        <v>273994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288677</v>
      </c>
      <c r="D28" s="376">
        <f>SUM(D24:D27)</f>
        <v>279016</v>
      </c>
      <c r="E28" s="143" t="s">
        <v>84</v>
      </c>
      <c r="F28" s="80" t="s">
        <v>85</v>
      </c>
      <c r="G28" s="373">
        <f>SUM(G29:G31)</f>
        <v>160867</v>
      </c>
      <c r="H28" s="374">
        <f>SUM(H29:H31)</f>
        <v>138398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f>ROUND(-'[1]IAS'!$F$71/1000,0)-1</f>
        <v>160867</v>
      </c>
      <c r="H29" s="137">
        <f>ROUND(-'[2]IAS'!$F$71/1000,0)-1</f>
        <v>138398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25052</v>
      </c>
      <c r="H32" s="137">
        <v>22469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185919</v>
      </c>
      <c r="H34" s="376">
        <f>H28+H32+H33</f>
        <v>160867</v>
      </c>
    </row>
    <row r="35" spans="1:8" ht="15.75">
      <c r="A35" s="76" t="s">
        <v>106</v>
      </c>
      <c r="B35" s="81" t="s">
        <v>107</v>
      </c>
      <c r="C35" s="373">
        <f>SUM(C36:C39)</f>
        <v>5</v>
      </c>
      <c r="D35" s="374">
        <f>SUM(D36:D39)</f>
        <v>5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>
        <f>'[1]BS_KPMG'!W$10</f>
        <v>5</v>
      </c>
      <c r="D36" s="138">
        <f>'[1]BS_KPMG'!X$10</f>
        <v>5</v>
      </c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205268</v>
      </c>
      <c r="H37" s="378">
        <f>H26+H18+H34</f>
        <v>180306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8"/>
      <c r="E45" s="147" t="s">
        <v>135</v>
      </c>
      <c r="F45" s="80" t="s">
        <v>136</v>
      </c>
      <c r="G45" s="138">
        <f>'[1]BS_KPMG'!W$34+'[1]BS_KPMG'!W$35</f>
        <v>28811</v>
      </c>
      <c r="H45" s="138">
        <f>'[1]BS_KPMG'!X$34+'[1]BS_KPMG'!X$35</f>
        <v>37262</v>
      </c>
    </row>
    <row r="46" spans="1:13" ht="15.75">
      <c r="A46" s="263" t="s">
        <v>137</v>
      </c>
      <c r="B46" s="83" t="s">
        <v>138</v>
      </c>
      <c r="C46" s="375">
        <f>C35+C40+C45</f>
        <v>5</v>
      </c>
      <c r="D46" s="376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f>'[1]BS_KPMG'!W$36+'[1]BS_KPMG'!W$37+'[1]BS_KPMG'!W$38</f>
        <v>12592</v>
      </c>
      <c r="H49" s="138">
        <f>'[1]BS_KPMG'!X$36+'[1]BS_KPMG'!X$37+'[1]BS_KPMG'!X$38</f>
        <v>13168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41403</v>
      </c>
      <c r="H50" s="374">
        <f>SUM(H44:H49)</f>
        <v>50430</v>
      </c>
    </row>
    <row r="51" spans="1:8" ht="15.75">
      <c r="A51" s="76" t="s">
        <v>79</v>
      </c>
      <c r="B51" s="78" t="s">
        <v>155</v>
      </c>
      <c r="C51" s="138">
        <f>'[1]BS_KPMG'!W$12</f>
        <v>290</v>
      </c>
      <c r="D51" s="137">
        <f>'[1]BS_KPMG'!X$12</f>
        <v>983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290</v>
      </c>
      <c r="D52" s="376">
        <f>SUM(D48:D51)</f>
        <v>983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>
        <f>'[1]BS_KPMG'!W$11</f>
        <v>6625</v>
      </c>
      <c r="D55" s="268">
        <f>'[1]BS_KPMG'!X$11</f>
        <v>6175</v>
      </c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312657</v>
      </c>
      <c r="D56" s="380">
        <f>D20+D21+D22+D28+D33+D46+D52+D54+D55</f>
        <v>302440</v>
      </c>
      <c r="E56" s="87" t="s">
        <v>557</v>
      </c>
      <c r="F56" s="86" t="s">
        <v>172</v>
      </c>
      <c r="G56" s="377">
        <f>G50+G52+G53+G54+G55</f>
        <v>41403</v>
      </c>
      <c r="H56" s="378">
        <f>H50+H52+H53+H54+H55</f>
        <v>50430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f>'[1]BS_KPMG'!W$16</f>
        <v>1064</v>
      </c>
      <c r="D59" s="138">
        <f>'[1]BS_KPMG'!X$16</f>
        <v>1346</v>
      </c>
      <c r="E59" s="142" t="s">
        <v>180</v>
      </c>
      <c r="F59" s="276" t="s">
        <v>181</v>
      </c>
      <c r="G59" s="138">
        <f>ROUND('[1]BS_KPMG'!W$43+'[1]loans_short_long'!$G$39/1000,0)</f>
        <v>10099</v>
      </c>
      <c r="H59" s="138">
        <f>'[1]BS_KPMG'!X$43+'[2]loans_short_long'!$G$39/1000</f>
        <v>9941.594253022939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99613</v>
      </c>
      <c r="H61" s="374">
        <f>SUM(H62:H68)</f>
        <v>100959.37146509053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ROUND('[1]BS_KPMG'!W$46+'[1]loans_short_long'!$G$24/1000,0)</f>
        <v>76193</v>
      </c>
      <c r="H62" s="138">
        <f>'[1]BS_KPMG'!X$46+'[2]loans_short_long'!$G$24/1000</f>
        <v>76149.37146509053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ROUND('[1]NoteBS'!$E$54+'[1]NoteBS'!$E$55+'[1]NoteBS'!$E$57+'[1]NoteBS'!$E$58+'[1]NoteBS'!$E$75,0)</f>
        <v>18219</v>
      </c>
      <c r="H64" s="137">
        <f>ROUND('[2]NoteBS'!$E$54+'[2]NoteBS'!$E$55+'[2]NoteBS'!$E$57+'[2]NoteBS'!$E$58+'[2]NoteBS'!$E$73,0)-21</f>
        <v>20021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1064</v>
      </c>
      <c r="D65" s="376">
        <f>SUM(D59:D64)</f>
        <v>1346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f>ROUND('[1]NoteBS'!$E$56,0)</f>
        <v>3833</v>
      </c>
      <c r="H66" s="137">
        <f>ROUND('[2]NoteBS'!$E$56,0)</f>
        <v>3539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f>ROUND('[1]NoteBS'!$E$61,0)</f>
        <v>644</v>
      </c>
      <c r="H67" s="137">
        <f>ROUND('[2]NoteBS'!$E$61,0)</f>
        <v>590</v>
      </c>
    </row>
    <row r="68" spans="1:8" ht="15.75">
      <c r="A68" s="76" t="s">
        <v>206</v>
      </c>
      <c r="B68" s="78" t="s">
        <v>207</v>
      </c>
      <c r="C68" s="138">
        <f>'[1]BS_KPMG'!W$19</f>
        <v>69</v>
      </c>
      <c r="D68" s="138">
        <f>'[1]BS_KPMG'!X$19</f>
        <v>62</v>
      </c>
      <c r="E68" s="76" t="s">
        <v>212</v>
      </c>
      <c r="F68" s="80" t="s">
        <v>213</v>
      </c>
      <c r="G68" s="138">
        <f>ROUND('[1]BS_KPMG'!W$45+'[1]NoteBS'!$E$65,0)</f>
        <v>724</v>
      </c>
      <c r="H68" s="138">
        <f>'[1]BS_KPMG'!X$45</f>
        <v>660</v>
      </c>
    </row>
    <row r="69" spans="1:8" ht="15.75">
      <c r="A69" s="76" t="s">
        <v>210</v>
      </c>
      <c r="B69" s="78" t="s">
        <v>211</v>
      </c>
      <c r="C69" s="138">
        <f>'[1]BS_KPMG'!W$17</f>
        <v>35251</v>
      </c>
      <c r="D69" s="138">
        <f>'[1]BS_KPMG'!X$17</f>
        <v>32867</v>
      </c>
      <c r="E69" s="142" t="s">
        <v>79</v>
      </c>
      <c r="F69" s="80" t="s">
        <v>216</v>
      </c>
      <c r="G69" s="138">
        <f>ROUND('[1]NoteBS'!$E$62+'[1]NoteBS'!$E$63+'[1]BS_KPMG'!$W$44,0)-1</f>
        <v>6401</v>
      </c>
      <c r="H69" s="137">
        <f>'[2]NoteBS'!$E$63+'[2]BS_KPMG'!$I$48+'[1]BS_KPMG'!$X$44</f>
        <v>5454.11767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f>ROUND('[1]BS_KPMG'!W$48+'[1]BS_KPMG'!$W$49,0)</f>
        <v>3552</v>
      </c>
      <c r="H70" s="138">
        <f>'[1]BS_KPMG'!$X$48+'[1]BS_KPMG'!$X$49</f>
        <v>6442</v>
      </c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119665</v>
      </c>
      <c r="H71" s="376">
        <f>H59+H60+H61+H69+H70</f>
        <v>122797.08338811347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f>'[1]BS_KPMG'!W$18</f>
        <v>76</v>
      </c>
      <c r="D73" s="138">
        <v>0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35396</v>
      </c>
      <c r="D76" s="376">
        <f>SUM(D68:D75)</f>
        <v>32929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119665</v>
      </c>
      <c r="H79" s="378">
        <f>H71+H73+H75+H77</f>
        <v>122797.08338811347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f>'[1]NoteBS'!$E$40</f>
        <v>39</v>
      </c>
      <c r="D88" s="137">
        <f>'[2]NoteBS'!$E$40</f>
        <v>77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f>'[1]BS_KPMG'!W$20-C88</f>
        <v>17180</v>
      </c>
      <c r="D89" s="138">
        <f>'[1]BS_KPMG'!X$20-D88</f>
        <v>16741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17219</v>
      </c>
      <c r="D92" s="376">
        <f>SUM(D88:D91)</f>
        <v>16818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53679</v>
      </c>
      <c r="D94" s="380">
        <f>D65+D76+D85+D92+D93</f>
        <v>51093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366336</v>
      </c>
      <c r="D95" s="382">
        <f>D94+D56</f>
        <v>353533</v>
      </c>
      <c r="E95" s="169" t="s">
        <v>635</v>
      </c>
      <c r="F95" s="279" t="s">
        <v>268</v>
      </c>
      <c r="G95" s="381">
        <f>G37+G40+G56+G79</f>
        <v>366336</v>
      </c>
      <c r="H95" s="382">
        <f>H37+H40+H56+H79</f>
        <v>353533.0833881135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2">
        <f>pdeReportingDate</f>
        <v>42762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Анелия Илиева Илиева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0" t="s">
        <v>690</v>
      </c>
      <c r="C103" s="480"/>
      <c r="D103" s="480"/>
      <c r="E103" s="480"/>
      <c r="M103" s="85"/>
    </row>
    <row r="104" spans="1:5" ht="21.75" customHeight="1">
      <c r="A104" s="474"/>
      <c r="B104" s="480" t="s">
        <v>670</v>
      </c>
      <c r="C104" s="480"/>
      <c r="D104" s="480"/>
      <c r="E104" s="480"/>
    </row>
    <row r="105" spans="1:13" ht="21.75" customHeight="1">
      <c r="A105" s="474"/>
      <c r="B105" s="480" t="s">
        <v>670</v>
      </c>
      <c r="C105" s="480"/>
      <c r="D105" s="480"/>
      <c r="E105" s="480"/>
      <c r="M105" s="85"/>
    </row>
    <row r="106" spans="1:5" ht="21.75" customHeight="1">
      <c r="A106" s="474"/>
      <c r="B106" s="480" t="s">
        <v>670</v>
      </c>
      <c r="C106" s="480"/>
      <c r="D106" s="480"/>
      <c r="E106" s="480"/>
    </row>
    <row r="107" spans="1:13" ht="21.75" customHeight="1">
      <c r="A107" s="479">
        <f>C95-G95</f>
        <v>0</v>
      </c>
      <c r="B107" s="481">
        <f>C95-G95</f>
        <v>0</v>
      </c>
      <c r="C107" s="480"/>
      <c r="D107" s="480"/>
      <c r="E107" s="480"/>
      <c r="M107" s="85"/>
    </row>
    <row r="108" spans="1:5" ht="21.75" customHeight="1">
      <c r="A108" s="479">
        <f>D95-H95</f>
        <v>-0.08338811347493902</v>
      </c>
      <c r="B108" s="481">
        <f>D95-H95</f>
        <v>-0.08338811347493902</v>
      </c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1" sqref="D4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СОФИЙСКА ВОДА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130175000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f>-'[1]PL_KPMG'!AK10</f>
        <v>8763</v>
      </c>
      <c r="D12" s="255">
        <f>-'[1]PL_KPMG'!AL10</f>
        <v>8738</v>
      </c>
      <c r="E12" s="135" t="s">
        <v>277</v>
      </c>
      <c r="F12" s="180" t="s">
        <v>278</v>
      </c>
      <c r="G12" s="255"/>
      <c r="H12" s="256"/>
    </row>
    <row r="13" spans="1:8" ht="15.75">
      <c r="A13" s="135" t="s">
        <v>279</v>
      </c>
      <c r="B13" s="131" t="s">
        <v>280</v>
      </c>
      <c r="C13" s="255">
        <f>-'[1]PL_KPMG'!AK11</f>
        <v>25806</v>
      </c>
      <c r="D13" s="255">
        <f>-'[1]PL_KPMG'!AL11</f>
        <v>25303</v>
      </c>
      <c r="E13" s="135" t="s">
        <v>281</v>
      </c>
      <c r="F13" s="180" t="s">
        <v>282</v>
      </c>
      <c r="G13" s="255"/>
      <c r="H13" s="256"/>
    </row>
    <row r="14" spans="1:8" ht="15.75">
      <c r="A14" s="135" t="s">
        <v>283</v>
      </c>
      <c r="B14" s="131" t="s">
        <v>284</v>
      </c>
      <c r="C14" s="255">
        <f>-'[1]PL_KPMG'!AK12</f>
        <v>32038</v>
      </c>
      <c r="D14" s="255">
        <f>-'[1]PL_KPMG'!AL12</f>
        <v>28907</v>
      </c>
      <c r="E14" s="185" t="s">
        <v>285</v>
      </c>
      <c r="F14" s="180" t="s">
        <v>286</v>
      </c>
      <c r="G14" s="255">
        <f>'[1]PL_KPMG'!AK$5+'[1]PL_KPMG'!AK$6</f>
        <v>132165</v>
      </c>
      <c r="H14" s="255">
        <f>'[1]PL_KPMG'!AL$5+'[1]PL_KPMG'!AL$6</f>
        <v>126728</v>
      </c>
    </row>
    <row r="15" spans="1:8" ht="15.75">
      <c r="A15" s="135" t="s">
        <v>287</v>
      </c>
      <c r="B15" s="131" t="s">
        <v>288</v>
      </c>
      <c r="C15" s="255">
        <f>-'[1]PL_KPMG'!AK13</f>
        <v>18069</v>
      </c>
      <c r="D15" s="255">
        <f>-'[1]PL_KPMG'!AL13</f>
        <v>16900</v>
      </c>
      <c r="E15" s="185" t="s">
        <v>79</v>
      </c>
      <c r="F15" s="180" t="s">
        <v>289</v>
      </c>
      <c r="G15" s="255">
        <f>'[1]PL_KPMG'!AK$7</f>
        <v>37907</v>
      </c>
      <c r="H15" s="255">
        <f>'[1]PL_KPMG'!AL$7</f>
        <v>30797</v>
      </c>
    </row>
    <row r="16" spans="1:8" ht="15.75">
      <c r="A16" s="135" t="s">
        <v>290</v>
      </c>
      <c r="B16" s="131" t="s">
        <v>291</v>
      </c>
      <c r="C16" s="255">
        <f>-'[1]PL_KPMG'!AK14</f>
        <v>4533</v>
      </c>
      <c r="D16" s="255">
        <f>-'[1]PL_KPMG'!AL14</f>
        <v>4399</v>
      </c>
      <c r="E16" s="176" t="s">
        <v>52</v>
      </c>
      <c r="F16" s="204" t="s">
        <v>292</v>
      </c>
      <c r="G16" s="406">
        <f>SUM(G12:G15)</f>
        <v>170072</v>
      </c>
      <c r="H16" s="407">
        <f>SUM(H12:H15)</f>
        <v>157525</v>
      </c>
    </row>
    <row r="17" spans="1:8" ht="31.5">
      <c r="A17" s="135" t="s">
        <v>293</v>
      </c>
      <c r="B17" s="131" t="s">
        <v>294</v>
      </c>
      <c r="C17" s="255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6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>
        <f>-SUM('[1]PL_KPMG'!AK$15:AK$17)</f>
        <v>47414</v>
      </c>
      <c r="D19" s="255">
        <f>-SUM('[1]PL_KPMG'!AL$15:AL$17)</f>
        <v>41878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f>-'[1]PL_KPMG'!AK$15</f>
        <v>8208</v>
      </c>
      <c r="D20" s="255">
        <f>-'[1]PL_KPMG'!AL$15</f>
        <v>8098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f>'[1]PL_KPMG'!AP$14</f>
        <v>-2359</v>
      </c>
      <c r="D21" s="255">
        <f>'[1]PL_KPMG'!AQ$14</f>
        <v>252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136623</v>
      </c>
      <c r="D22" s="407">
        <f>SUM(D12:D18)+D19</f>
        <v>126125</v>
      </c>
      <c r="E22" s="135" t="s">
        <v>309</v>
      </c>
      <c r="F22" s="177" t="s">
        <v>310</v>
      </c>
      <c r="G22" s="255">
        <f>ROUND('[1]NoteP&amp;L'!$C$75/1000,0)</f>
        <v>23</v>
      </c>
      <c r="H22" s="256">
        <f>ROUND('[2]NoteP&amp;L'!$C$75/1000,0)</f>
        <v>19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f>-ROUND(SUM('[1]NoteP&amp;L'!$C$82:$C$86)/1000,0)</f>
        <v>5175</v>
      </c>
      <c r="D25" s="255">
        <f>-ROUND(SUM('[2]NoteP&amp;L'!$C$82:$C$86)/1000,0)</f>
        <v>5643</v>
      </c>
      <c r="E25" s="135" t="s">
        <v>318</v>
      </c>
      <c r="F25" s="177" t="s">
        <v>319</v>
      </c>
      <c r="G25" s="255"/>
      <c r="H25" s="256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>
        <f>ROUND('[1]NoteP&amp;L'!$C$77/1000,0)</f>
        <v>51</v>
      </c>
      <c r="H26" s="256">
        <f>ROUND('[2]NoteP&amp;L'!$C$77/1000,0)</f>
        <v>36</v>
      </c>
    </row>
    <row r="27" spans="1:8" ht="31.5">
      <c r="A27" s="135" t="s">
        <v>324</v>
      </c>
      <c r="B27" s="177" t="s">
        <v>325</v>
      </c>
      <c r="C27" s="255">
        <f>-ROUND('[1]NoteP&amp;L'!$C$90/1000,0)</f>
        <v>43</v>
      </c>
      <c r="D27" s="256">
        <f>-ROUND('[2]NoteP&amp;L'!$C$90/1000,0)</f>
        <v>82</v>
      </c>
      <c r="E27" s="176" t="s">
        <v>104</v>
      </c>
      <c r="F27" s="178" t="s">
        <v>326</v>
      </c>
      <c r="G27" s="406">
        <f>SUM(G22:G26)</f>
        <v>74</v>
      </c>
      <c r="H27" s="407">
        <f>SUM(H22:H26)</f>
        <v>55</v>
      </c>
    </row>
    <row r="28" spans="1:8" ht="15.75">
      <c r="A28" s="135" t="s">
        <v>79</v>
      </c>
      <c r="B28" s="177" t="s">
        <v>327</v>
      </c>
      <c r="C28" s="255">
        <f>-ROUND(('[1]NoteP&amp;L'!$C$87+'[1]NoteP&amp;L'!$C$88+'[1]NoteP&amp;L'!$C$89)/1000,0)-1</f>
        <v>332</v>
      </c>
      <c r="D28" s="256">
        <f>-ROUND(SUM('[2]NoteP&amp;L'!$C$87:$C$89)/1000,0)</f>
        <v>673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5550</v>
      </c>
      <c r="D29" s="407">
        <f>SUM(D25:D28)</f>
        <v>6398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142173</v>
      </c>
      <c r="D31" s="413">
        <f>D29+D22</f>
        <v>132523</v>
      </c>
      <c r="E31" s="191" t="s">
        <v>548</v>
      </c>
      <c r="F31" s="206" t="s">
        <v>331</v>
      </c>
      <c r="G31" s="193">
        <f>G16+G18+G27</f>
        <v>170146</v>
      </c>
      <c r="H31" s="194">
        <f>H16+H18+H27</f>
        <v>157580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27973</v>
      </c>
      <c r="D33" s="184">
        <f>IF((H31-D31)&gt;0,H31-D31,0)</f>
        <v>25057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142173</v>
      </c>
      <c r="D36" s="415">
        <f>D31-D34+D35</f>
        <v>132523</v>
      </c>
      <c r="E36" s="202" t="s">
        <v>346</v>
      </c>
      <c r="F36" s="196" t="s">
        <v>347</v>
      </c>
      <c r="G36" s="207">
        <f>G35-G34+G31</f>
        <v>170146</v>
      </c>
      <c r="H36" s="208">
        <f>H35-H34+H31</f>
        <v>157580</v>
      </c>
    </row>
    <row r="37" spans="1:8" ht="15.75">
      <c r="A37" s="201" t="s">
        <v>348</v>
      </c>
      <c r="B37" s="171" t="s">
        <v>349</v>
      </c>
      <c r="C37" s="412">
        <f>IF((G36-C36)&gt;0,G36-C36,0)</f>
        <v>27973</v>
      </c>
      <c r="D37" s="413">
        <f>IF((H36-D36)&gt;0,H36-D36,0)</f>
        <v>25057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2920.996410814074</v>
      </c>
      <c r="D38" s="407">
        <f>D39+D40+D41</f>
        <v>2587.924947584016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f>'[1]IAS'!$F$113/1000</f>
        <v>3370.987867500024</v>
      </c>
      <c r="D39" s="255">
        <f>'[2]IAS'!$F$113/1000</f>
        <v>2921.0546622699344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>
        <f>'[1]IAS'!$F$115/1000</f>
        <v>-449.99145668595</v>
      </c>
      <c r="D40" s="256">
        <f>'[2]IAS'!$F$115/1000</f>
        <v>-333.1297146859181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25052.003589185926</v>
      </c>
      <c r="D42" s="184">
        <f>+IF((H36-D36-D38)&gt;0,H36-D36-D38,0)</f>
        <v>22469.075052415985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25052.003589185926</v>
      </c>
      <c r="D44" s="208">
        <f>IF(H42=0,IF(D42-D43&gt;0,D42-D43+H43,0),IF(H42-H43&lt;0,H43-H42+D42,0))</f>
        <v>22469.075052415985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170146</v>
      </c>
      <c r="D45" s="409">
        <f>D36+D38+D42</f>
        <v>157580</v>
      </c>
      <c r="E45" s="210" t="s">
        <v>373</v>
      </c>
      <c r="F45" s="212" t="s">
        <v>374</v>
      </c>
      <c r="G45" s="408">
        <f>G42+G36</f>
        <v>170146</v>
      </c>
      <c r="H45" s="409">
        <f>H42+H36</f>
        <v>157580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5" t="s">
        <v>669</v>
      </c>
      <c r="B47" s="485"/>
      <c r="C47" s="485"/>
      <c r="D47" s="485"/>
      <c r="E47" s="485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2">
        <f>pdeReportingDate</f>
        <v>42762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Анелия Илиева Илиева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0" t="s">
        <v>690</v>
      </c>
      <c r="C55" s="480"/>
      <c r="D55" s="480"/>
      <c r="E55" s="480"/>
      <c r="F55" s="352"/>
      <c r="G55" s="41"/>
      <c r="H55" s="39"/>
    </row>
    <row r="56" spans="1:8" ht="15.75" customHeight="1">
      <c r="A56" s="474"/>
      <c r="B56" s="480" t="s">
        <v>670</v>
      </c>
      <c r="C56" s="480"/>
      <c r="D56" s="480"/>
      <c r="E56" s="480"/>
      <c r="F56" s="352"/>
      <c r="G56" s="41"/>
      <c r="H56" s="39"/>
    </row>
    <row r="57" spans="1:8" ht="15.75" customHeight="1">
      <c r="A57" s="474"/>
      <c r="B57" s="480" t="s">
        <v>670</v>
      </c>
      <c r="C57" s="480"/>
      <c r="D57" s="480"/>
      <c r="E57" s="480"/>
      <c r="F57" s="352"/>
      <c r="G57" s="41"/>
      <c r="H57" s="39"/>
    </row>
    <row r="58" spans="1:8" ht="15.75" customHeight="1">
      <c r="A58" s="474"/>
      <c r="B58" s="480" t="s">
        <v>670</v>
      </c>
      <c r="C58" s="480"/>
      <c r="D58" s="480"/>
      <c r="E58" s="480"/>
      <c r="F58" s="352"/>
      <c r="G58" s="41"/>
      <c r="H58" s="39"/>
    </row>
    <row r="59" spans="1:8" ht="15.75">
      <c r="A59" s="474"/>
      <c r="B59" s="480"/>
      <c r="C59" s="480"/>
      <c r="D59" s="480"/>
      <c r="E59" s="480"/>
      <c r="F59" s="352"/>
      <c r="G59" s="41"/>
      <c r="H59" s="39"/>
    </row>
    <row r="60" spans="1:8" ht="15.75">
      <c r="A60" s="474"/>
      <c r="B60" s="480"/>
      <c r="C60" s="480"/>
      <c r="D60" s="480"/>
      <c r="E60" s="480"/>
      <c r="F60" s="352"/>
      <c r="G60" s="41"/>
      <c r="H60" s="39"/>
    </row>
    <row r="61" spans="1:8" ht="15.75">
      <c r="A61" s="474"/>
      <c r="B61" s="480"/>
      <c r="C61" s="480"/>
      <c r="D61" s="480"/>
      <c r="E61" s="480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21" sqref="D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СОФИЙСКА ВОДА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130175000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ROUND('[5]Cash Flow LBE 2016'!$O$12,0)</f>
        <v>149752</v>
      </c>
      <c r="D11" s="137">
        <f>ROUND('[5]Cash Flow LBE 2016'!$Q$12,0)</f>
        <v>142816</v>
      </c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ROUND('[5]Cash Flow LBE 2016'!$O$14,0)</f>
        <v>-25345</v>
      </c>
      <c r="D14" s="137">
        <f>ROUND('[5]Cash Flow LBE 2016'!$Q$14,0)</f>
        <v>-25085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ROUND('[5]Cash Flow LBE 2016'!$O$37+'[5]Cash Flow LBE 2016'!$O$38,0)</f>
        <v>-12103</v>
      </c>
      <c r="D15" s="137">
        <f>ROUND('[5]Cash Flow LBE 2016'!$Q$37+'[5]Cash Flow LBE 2016'!$Q$38,0)</f>
        <v>-13186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f>ROUND('[5]Cash Flow LBE 2016'!$O$36,0)</f>
        <v>-3749</v>
      </c>
      <c r="D16" s="137">
        <f>ROUND('[5]Cash Flow LBE 2016'!$Q$36,0)</f>
        <v>-1840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ROUND(SUM('[5]Cash Flow LBE 2016'!$O$15:$O$22)+'[5]Cash Flow LBE 2016'!$O$30,0)</f>
        <v>-52265</v>
      </c>
      <c r="D20" s="137">
        <f>ROUND(SUM('[5]Cash Flow LBE 2016'!$Q$15:$Q$22)+'[5]Cash Flow LBE 2016'!$Q$30,0)-1</f>
        <v>-50882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56290</v>
      </c>
      <c r="D21" s="437">
        <f>SUM(D11:D20)</f>
        <v>51823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ROUND('[5]Cash Flow LBE 2016'!$O$34,0)</f>
        <v>-40541</v>
      </c>
      <c r="D23" s="137">
        <f>ROUND('[5]Cash Flow LBE 2016'!$Q$34,0)</f>
        <v>-31755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-40541</v>
      </c>
      <c r="D33" s="437">
        <f>SUM(D23:D32)</f>
        <v>-31755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f>ROUND('[5]Cash Flow LBE 2016'!$O$47,0)</f>
        <v>-9063</v>
      </c>
      <c r="D38" s="137">
        <f>ROUND('[5]Cash Flow LBE 2016'!$Q$47,0)</f>
        <v>-9063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ROUND('[5]Cash Flow LBE 2016'!$O$44,0)</f>
        <v>-1701</v>
      </c>
      <c r="D39" s="137">
        <f>ROUND('[5]Cash Flow LBE 2016'!$Q$44,0)</f>
        <v>-1547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ROUND('[5]Cash Flow LBE 2016'!$O$41+'[5]Cash Flow LBE 2016'!$O$42,0)</f>
        <v>-4735</v>
      </c>
      <c r="D40" s="137">
        <f>ROUND('[5]Cash Flow LBE 2016'!$Q$41+'[5]Cash Flow LBE 2016'!$Q$42,0)</f>
        <v>-5123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f>ROUND('[5]Cash Flow LBE 2016'!$O$43,0)</f>
        <v>151</v>
      </c>
      <c r="D42" s="137">
        <f>ROUND('[5]Cash Flow LBE 2016'!$Q$43,0)</f>
        <v>101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-15348</v>
      </c>
      <c r="D43" s="439">
        <f>SUM(D35:D42)</f>
        <v>-15632</v>
      </c>
      <c r="E43" s="118"/>
      <c r="F43" s="118"/>
      <c r="G43" s="121"/>
      <c r="H43" s="121"/>
    </row>
    <row r="44" spans="1:8" ht="16.5" thickBot="1">
      <c r="A44" s="238" t="s">
        <v>441</v>
      </c>
      <c r="B44" s="239" t="s">
        <v>442</v>
      </c>
      <c r="C44" s="245">
        <f>C43+C33+C21</f>
        <v>401</v>
      </c>
      <c r="D44" s="246">
        <f>D43+D33+D21</f>
        <v>4436</v>
      </c>
      <c r="E44" s="118"/>
      <c r="F44" s="118"/>
      <c r="G44" s="121"/>
      <c r="H44" s="121"/>
    </row>
    <row r="45" spans="1:8" ht="16.5" thickBot="1">
      <c r="A45" s="240" t="s">
        <v>443</v>
      </c>
      <c r="B45" s="241" t="s">
        <v>444</v>
      </c>
      <c r="C45" s="247">
        <f>'[4]Cash Flow LBE 2016'!$O$51</f>
        <v>16818.206090580003</v>
      </c>
      <c r="D45" s="248">
        <f>'[4]Cash Flow LBE 2016'!$Q$51</f>
        <v>12381.973175999992</v>
      </c>
      <c r="E45" s="118"/>
      <c r="F45" s="118"/>
      <c r="G45" s="121"/>
      <c r="H45" s="121"/>
    </row>
    <row r="46" spans="1:8" ht="16.5" thickBot="1">
      <c r="A46" s="243" t="s">
        <v>445</v>
      </c>
      <c r="B46" s="244" t="s">
        <v>446</v>
      </c>
      <c r="C46" s="249">
        <f>C45+C44</f>
        <v>17219.206090580003</v>
      </c>
      <c r="D46" s="250">
        <f>D45+D44</f>
        <v>16817.973175999992</v>
      </c>
      <c r="E46" s="118"/>
      <c r="F46" s="118"/>
      <c r="G46" s="121"/>
      <c r="H46" s="121"/>
    </row>
    <row r="47" spans="1:8" ht="15.75">
      <c r="A47" s="242" t="s">
        <v>447</v>
      </c>
      <c r="B47" s="251" t="s">
        <v>448</v>
      </c>
      <c r="C47" s="237">
        <f>C46</f>
        <v>17219.206090580003</v>
      </c>
      <c r="D47" s="237">
        <f>D46</f>
        <v>16817.973175999992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>
        <v>225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42762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Анелия Илиева Илиева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>
      <c r="A59" s="474"/>
      <c r="B59" s="480" t="s">
        <v>690</v>
      </c>
      <c r="C59" s="480"/>
      <c r="D59" s="480"/>
      <c r="E59" s="480"/>
      <c r="F59" s="352"/>
      <c r="G59" s="41"/>
      <c r="H59" s="39"/>
    </row>
    <row r="60" spans="1:8" ht="15.75">
      <c r="A60" s="474"/>
      <c r="B60" s="480" t="s">
        <v>670</v>
      </c>
      <c r="C60" s="480"/>
      <c r="D60" s="480"/>
      <c r="E60" s="480"/>
      <c r="F60" s="352"/>
      <c r="G60" s="41"/>
      <c r="H60" s="39"/>
    </row>
    <row r="61" spans="1:8" ht="15.75">
      <c r="A61" s="474"/>
      <c r="B61" s="480" t="s">
        <v>670</v>
      </c>
      <c r="C61" s="480"/>
      <c r="D61" s="480"/>
      <c r="E61" s="480"/>
      <c r="F61" s="352"/>
      <c r="G61" s="41"/>
      <c r="H61" s="39"/>
    </row>
    <row r="62" spans="1:8" ht="15.75">
      <c r="A62" s="474"/>
      <c r="B62" s="480" t="s">
        <v>670</v>
      </c>
      <c r="C62" s="480"/>
      <c r="D62" s="480"/>
      <c r="E62" s="480"/>
      <c r="F62" s="352"/>
      <c r="G62" s="41"/>
      <c r="H62" s="39"/>
    </row>
    <row r="63" spans="1:8" ht="15.75">
      <c r="A63" s="474"/>
      <c r="B63" s="480"/>
      <c r="C63" s="480"/>
      <c r="D63" s="480"/>
      <c r="E63" s="480"/>
      <c r="F63" s="352"/>
      <c r="G63" s="41"/>
      <c r="H63" s="39"/>
    </row>
    <row r="64" spans="1:8" ht="15.75">
      <c r="A64" s="474"/>
      <c r="B64" s="480"/>
      <c r="C64" s="480"/>
      <c r="D64" s="480"/>
      <c r="E64" s="480"/>
      <c r="F64" s="352"/>
      <c r="G64" s="41"/>
      <c r="H64" s="39"/>
    </row>
    <row r="65" spans="1:8" ht="15.75">
      <c r="A65" s="474"/>
      <c r="B65" s="480"/>
      <c r="C65" s="480"/>
      <c r="D65" s="480"/>
      <c r="E65" s="480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E27" sqref="E27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СОФИЙСКА ВОДА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130175000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91" t="s">
        <v>453</v>
      </c>
      <c r="B8" s="494" t="s">
        <v>454</v>
      </c>
      <c r="C8" s="487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7" t="s">
        <v>460</v>
      </c>
      <c r="L8" s="487" t="s">
        <v>461</v>
      </c>
      <c r="M8" s="309"/>
      <c r="N8" s="310"/>
    </row>
    <row r="9" spans="1:14" s="311" customFormat="1" ht="31.5">
      <c r="A9" s="492"/>
      <c r="B9" s="495"/>
      <c r="C9" s="488"/>
      <c r="D9" s="490" t="s">
        <v>550</v>
      </c>
      <c r="E9" s="490" t="s">
        <v>456</v>
      </c>
      <c r="F9" s="313" t="s">
        <v>457</v>
      </c>
      <c r="G9" s="313"/>
      <c r="H9" s="313"/>
      <c r="I9" s="497" t="s">
        <v>458</v>
      </c>
      <c r="J9" s="497" t="s">
        <v>459</v>
      </c>
      <c r="K9" s="488"/>
      <c r="L9" s="488"/>
      <c r="M9" s="314" t="s">
        <v>549</v>
      </c>
      <c r="N9" s="310"/>
    </row>
    <row r="10" spans="1:14" s="311" customFormat="1" ht="31.5">
      <c r="A10" s="493"/>
      <c r="B10" s="496"/>
      <c r="C10" s="489"/>
      <c r="D10" s="490"/>
      <c r="E10" s="490"/>
      <c r="F10" s="312" t="s">
        <v>462</v>
      </c>
      <c r="G10" s="312" t="s">
        <v>463</v>
      </c>
      <c r="H10" s="312" t="s">
        <v>464</v>
      </c>
      <c r="I10" s="489"/>
      <c r="J10" s="489"/>
      <c r="K10" s="489"/>
      <c r="L10" s="489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8884</v>
      </c>
      <c r="D13" s="362">
        <f>'1-Баланс'!H20</f>
        <v>0</v>
      </c>
      <c r="E13" s="362">
        <f>'1-Баланс'!H21</f>
        <v>-219</v>
      </c>
      <c r="F13" s="362">
        <f>'1-Баланс'!H23</f>
        <v>10774</v>
      </c>
      <c r="G13" s="362">
        <f>'1-Баланс'!H24</f>
        <v>0</v>
      </c>
      <c r="H13" s="363"/>
      <c r="I13" s="362">
        <f>'1-Баланс'!H29+'1-Баланс'!H32</f>
        <v>160867</v>
      </c>
      <c r="J13" s="362">
        <f>'1-Баланс'!H30+'1-Баланс'!H33</f>
        <v>0</v>
      </c>
      <c r="K13" s="363"/>
      <c r="L13" s="362">
        <f>SUM(C13:K13)</f>
        <v>180306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8884</v>
      </c>
      <c r="D17" s="431">
        <f aca="true" t="shared" si="2" ref="D17:M17">D13+D14</f>
        <v>0</v>
      </c>
      <c r="E17" s="431">
        <f t="shared" si="2"/>
        <v>-219</v>
      </c>
      <c r="F17" s="431">
        <f t="shared" si="2"/>
        <v>10774</v>
      </c>
      <c r="G17" s="431">
        <f t="shared" si="2"/>
        <v>0</v>
      </c>
      <c r="H17" s="431">
        <f t="shared" si="2"/>
        <v>0</v>
      </c>
      <c r="I17" s="431">
        <f t="shared" si="2"/>
        <v>160867</v>
      </c>
      <c r="J17" s="431">
        <f t="shared" si="2"/>
        <v>0</v>
      </c>
      <c r="K17" s="431">
        <f t="shared" si="2"/>
        <v>0</v>
      </c>
      <c r="L17" s="362">
        <f t="shared" si="1"/>
        <v>180306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25052</v>
      </c>
      <c r="J18" s="362">
        <f>+'1-Баланс'!G33</f>
        <v>0</v>
      </c>
      <c r="K18" s="363"/>
      <c r="L18" s="362">
        <f t="shared" si="1"/>
        <v>25052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-90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-90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>
        <v>-90</v>
      </c>
      <c r="F27" s="255"/>
      <c r="G27" s="255"/>
      <c r="H27" s="255"/>
      <c r="I27" s="255"/>
      <c r="J27" s="255"/>
      <c r="K27" s="255"/>
      <c r="L27" s="362">
        <f t="shared" si="1"/>
        <v>-90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8884</v>
      </c>
      <c r="D31" s="431">
        <f aca="true" t="shared" si="6" ref="D31:M31">D19+D22+D23+D26+D30+D29+D17+D18</f>
        <v>0</v>
      </c>
      <c r="E31" s="431">
        <f t="shared" si="6"/>
        <v>-309</v>
      </c>
      <c r="F31" s="431">
        <f t="shared" si="6"/>
        <v>10774</v>
      </c>
      <c r="G31" s="431">
        <f t="shared" si="6"/>
        <v>0</v>
      </c>
      <c r="H31" s="431">
        <f t="shared" si="6"/>
        <v>0</v>
      </c>
      <c r="I31" s="431">
        <f t="shared" si="6"/>
        <v>185919</v>
      </c>
      <c r="J31" s="431">
        <f t="shared" si="6"/>
        <v>0</v>
      </c>
      <c r="K31" s="431">
        <f t="shared" si="6"/>
        <v>0</v>
      </c>
      <c r="L31" s="362">
        <f t="shared" si="1"/>
        <v>205268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8884</v>
      </c>
      <c r="D34" s="365">
        <f t="shared" si="7"/>
        <v>0</v>
      </c>
      <c r="E34" s="365">
        <f t="shared" si="7"/>
        <v>-309</v>
      </c>
      <c r="F34" s="365">
        <f t="shared" si="7"/>
        <v>10774</v>
      </c>
      <c r="G34" s="365">
        <f t="shared" si="7"/>
        <v>0</v>
      </c>
      <c r="H34" s="365">
        <f t="shared" si="7"/>
        <v>0</v>
      </c>
      <c r="I34" s="365">
        <f t="shared" si="7"/>
        <v>185919</v>
      </c>
      <c r="J34" s="365">
        <f t="shared" si="7"/>
        <v>0</v>
      </c>
      <c r="K34" s="365">
        <f t="shared" si="7"/>
        <v>0</v>
      </c>
      <c r="L34" s="429">
        <f t="shared" si="1"/>
        <v>205268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2">
        <f>pdeReportingDate</f>
        <v>42762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Анелия Илиева Илиева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>
      <c r="A43" s="474"/>
      <c r="B43" s="480" t="s">
        <v>690</v>
      </c>
      <c r="C43" s="480"/>
      <c r="D43" s="480"/>
      <c r="E43" s="480"/>
      <c r="F43" s="352"/>
      <c r="G43" s="41"/>
      <c r="H43" s="39"/>
      <c r="M43" s="110"/>
    </row>
    <row r="44" spans="1:13" ht="15.75">
      <c r="A44" s="474"/>
      <c r="B44" s="480" t="s">
        <v>670</v>
      </c>
      <c r="C44" s="480"/>
      <c r="D44" s="480"/>
      <c r="E44" s="480"/>
      <c r="F44" s="352"/>
      <c r="G44" s="41"/>
      <c r="H44" s="39"/>
      <c r="M44" s="110"/>
    </row>
    <row r="45" spans="1:13" ht="15.75">
      <c r="A45" s="474"/>
      <c r="B45" s="480" t="s">
        <v>670</v>
      </c>
      <c r="C45" s="480"/>
      <c r="D45" s="480"/>
      <c r="E45" s="480"/>
      <c r="F45" s="352"/>
      <c r="G45" s="41"/>
      <c r="H45" s="39"/>
      <c r="M45" s="110"/>
    </row>
    <row r="46" spans="1:13" ht="15.75">
      <c r="A46" s="474"/>
      <c r="B46" s="480" t="s">
        <v>670</v>
      </c>
      <c r="C46" s="480"/>
      <c r="D46" s="480"/>
      <c r="E46" s="480"/>
      <c r="F46" s="352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2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2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C27" sqref="C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СОФИЙСКА ВОДА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130175000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 t="s">
        <v>692</v>
      </c>
      <c r="B12" s="458" t="s">
        <v>109</v>
      </c>
      <c r="C12" s="79">
        <v>5</v>
      </c>
      <c r="D12" s="79" t="s">
        <v>693</v>
      </c>
      <c r="E12" s="79"/>
      <c r="F12" s="259">
        <f>C12-E12</f>
        <v>5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5</v>
      </c>
      <c r="D27" s="262"/>
      <c r="E27" s="262">
        <f>SUM(E12:E26)</f>
        <v>0</v>
      </c>
      <c r="F27" s="262">
        <f>SUM(F12:F26)</f>
        <v>5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5</v>
      </c>
      <c r="D79" s="262"/>
      <c r="E79" s="262">
        <f>E78+E61+E44+E27</f>
        <v>0</v>
      </c>
      <c r="F79" s="262">
        <f>F78+F61+F44+F27</f>
        <v>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2">
        <f>pdeReportingDate</f>
        <v>42762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Анелия Илиева Илиева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>
      <c r="A156" s="474"/>
      <c r="B156" s="480" t="s">
        <v>690</v>
      </c>
      <c r="C156" s="480"/>
      <c r="D156" s="480"/>
      <c r="E156" s="480"/>
      <c r="F156" s="352"/>
      <c r="G156" s="41"/>
      <c r="H156" s="39"/>
    </row>
    <row r="157" spans="1:8" ht="15.75">
      <c r="A157" s="474"/>
      <c r="B157" s="480" t="s">
        <v>670</v>
      </c>
      <c r="C157" s="480"/>
      <c r="D157" s="480"/>
      <c r="E157" s="480"/>
      <c r="F157" s="352"/>
      <c r="G157" s="41"/>
      <c r="H157" s="39"/>
    </row>
    <row r="158" spans="1:8" ht="15.75">
      <c r="A158" s="474"/>
      <c r="B158" s="480" t="s">
        <v>670</v>
      </c>
      <c r="C158" s="480"/>
      <c r="D158" s="480"/>
      <c r="E158" s="480"/>
      <c r="F158" s="352"/>
      <c r="G158" s="41"/>
      <c r="H158" s="39"/>
    </row>
    <row r="159" spans="1:8" ht="15.75">
      <c r="A159" s="474"/>
      <c r="B159" s="480" t="s">
        <v>670</v>
      </c>
      <c r="C159" s="480"/>
      <c r="D159" s="480"/>
      <c r="E159" s="480"/>
      <c r="F159" s="352"/>
      <c r="G159" s="41"/>
      <c r="H159" s="39"/>
    </row>
    <row r="160" spans="1:8" ht="15.75">
      <c r="A160" s="474"/>
      <c r="B160" s="480"/>
      <c r="C160" s="480"/>
      <c r="D160" s="480"/>
      <c r="E160" s="480"/>
      <c r="F160" s="352"/>
      <c r="G160" s="41"/>
      <c r="H160" s="39"/>
    </row>
    <row r="161" spans="1:8" ht="15.75">
      <c r="A161" s="474"/>
      <c r="B161" s="480"/>
      <c r="C161" s="480"/>
      <c r="D161" s="480"/>
      <c r="E161" s="480"/>
      <c r="F161" s="352"/>
      <c r="G161" s="41"/>
      <c r="H161" s="39"/>
    </row>
    <row r="162" spans="1:8" ht="15.75">
      <c r="A162" s="474"/>
      <c r="B162" s="480"/>
      <c r="C162" s="480"/>
      <c r="D162" s="480"/>
      <c r="E162" s="480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СОФИЙСКА ВОДА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01.01.2016 г. до 31.12.2016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366336</v>
      </c>
      <c r="D6" s="453">
        <f aca="true" t="shared" si="0" ref="D6:D15">C6-E6</f>
        <v>0</v>
      </c>
      <c r="E6" s="452">
        <f>'1-Баланс'!G95</f>
        <v>366336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205268</v>
      </c>
      <c r="D7" s="453">
        <f t="shared" si="0"/>
        <v>196384</v>
      </c>
      <c r="E7" s="452">
        <f>'1-Баланс'!G18</f>
        <v>8884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25052</v>
      </c>
      <c r="D8" s="453">
        <f t="shared" si="0"/>
        <v>-0.0035891859261028003</v>
      </c>
      <c r="E8" s="452">
        <f>ABS('2-Отчет за доходите'!C44)-ABS('2-Отчет за доходите'!G44)</f>
        <v>25052.003589185926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16818</v>
      </c>
      <c r="D9" s="453">
        <f t="shared" si="0"/>
        <v>-0.20609058000263758</v>
      </c>
      <c r="E9" s="452">
        <f>'3-Отчет за паричния поток'!C45</f>
        <v>16818.206090580003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17219</v>
      </c>
      <c r="D10" s="453">
        <f t="shared" si="0"/>
        <v>-0.20609058000263758</v>
      </c>
      <c r="E10" s="452">
        <f>'3-Отчет за паричния поток'!C46</f>
        <v>17219.206090580003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205268</v>
      </c>
      <c r="D11" s="453">
        <f t="shared" si="0"/>
        <v>0</v>
      </c>
      <c r="E11" s="452">
        <f>'4-Отчет за собствения капитал'!L34</f>
        <v>205268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5</v>
      </c>
      <c r="D12" s="453">
        <f t="shared" si="0"/>
        <v>0</v>
      </c>
      <c r="E12" s="452">
        <f>'Справка 5'!C27+'Справка 5'!C97</f>
        <v>5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0.14730231901782775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0.12204532611025586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0.1555367919139742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0.0683853074772886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1.1967532513205743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0.44857727823507293</v>
      </c>
    </row>
    <row r="11" spans="1:4" ht="63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0.43968578949567544</v>
      </c>
    </row>
    <row r="12" spans="1:4" ht="47.2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0.14389336898842603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0.14389336898842603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0.5543397837686318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0.4642513976240391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0.16784705133558464</v>
      </c>
    </row>
    <row r="19" spans="1:4" ht="31.5">
      <c r="A19" s="370">
        <v>13</v>
      </c>
      <c r="B19" s="368" t="s">
        <v>626</v>
      </c>
      <c r="C19" s="369" t="s">
        <v>600</v>
      </c>
      <c r="D19" s="419">
        <f>D4/D5</f>
        <v>0.7846717462049614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0.4396728686233403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33148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0.1614864469863788</v>
      </c>
    </row>
    <row r="23" spans="1:4" ht="31.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0.38311802804650125</v>
      </c>
    </row>
    <row r="24" spans="1:4" ht="31.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2.470898659221305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СОФИЙСКА ВОДА АД</v>
      </c>
      <c r="B3" s="92" t="str">
        <f aca="true" t="shared" si="1" ref="B3:B34">pdeBulstat</f>
        <v>130175000</v>
      </c>
      <c r="C3" s="359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185</v>
      </c>
    </row>
    <row r="4" spans="1:8" ht="15.75">
      <c r="A4" s="92" t="str">
        <f t="shared" si="0"/>
        <v>СОФИЙСКА ВОДА АД</v>
      </c>
      <c r="B4" s="92" t="str">
        <f t="shared" si="1"/>
        <v>130175000</v>
      </c>
      <c r="C4" s="359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330</v>
      </c>
    </row>
    <row r="5" spans="1:8" ht="15.75">
      <c r="A5" s="92" t="str">
        <f t="shared" si="0"/>
        <v>СОФИЙСКА ВОДА АД</v>
      </c>
      <c r="B5" s="92" t="str">
        <f t="shared" si="1"/>
        <v>130175000</v>
      </c>
      <c r="C5" s="359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10409</v>
      </c>
    </row>
    <row r="6" spans="1:8" ht="15.75">
      <c r="A6" s="92" t="str">
        <f t="shared" si="0"/>
        <v>СОФИЙСКА ВОДА АД</v>
      </c>
      <c r="B6" s="92" t="str">
        <f t="shared" si="1"/>
        <v>130175000</v>
      </c>
      <c r="C6" s="359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СОФИЙСКА ВОДА АД</v>
      </c>
      <c r="B7" s="92" t="str">
        <f t="shared" si="1"/>
        <v>130175000</v>
      </c>
      <c r="C7" s="359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6013</v>
      </c>
    </row>
    <row r="8" spans="1:8" ht="15.75">
      <c r="A8" s="92" t="str">
        <f t="shared" si="0"/>
        <v>СОФИЙСКА ВОДА АД</v>
      </c>
      <c r="B8" s="92" t="str">
        <f t="shared" si="1"/>
        <v>130175000</v>
      </c>
      <c r="C8" s="359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СОФИЙСКА ВОДА АД</v>
      </c>
      <c r="B9" s="92" t="str">
        <f t="shared" si="1"/>
        <v>130175000</v>
      </c>
      <c r="C9" s="359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СОФИЙСКА ВОДА АД</v>
      </c>
      <c r="B10" s="92" t="str">
        <f t="shared" si="1"/>
        <v>130175000</v>
      </c>
      <c r="C10" s="359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123</v>
      </c>
    </row>
    <row r="11" spans="1:8" ht="15.75">
      <c r="A11" s="92" t="str">
        <f t="shared" si="0"/>
        <v>СОФИЙСКА ВОДА АД</v>
      </c>
      <c r="B11" s="92" t="str">
        <f t="shared" si="1"/>
        <v>130175000</v>
      </c>
      <c r="C11" s="359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17060</v>
      </c>
    </row>
    <row r="12" spans="1:8" ht="15.75">
      <c r="A12" s="92" t="str">
        <f t="shared" si="0"/>
        <v>СОФИЙСКА ВОДА АД</v>
      </c>
      <c r="B12" s="92" t="str">
        <f t="shared" si="1"/>
        <v>130175000</v>
      </c>
      <c r="C12" s="359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СОФИЙСКА ВОДА АД</v>
      </c>
      <c r="B13" s="92" t="str">
        <f t="shared" si="1"/>
        <v>130175000</v>
      </c>
      <c r="C13" s="359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СОФИЙСКА ВОДА АД</v>
      </c>
      <c r="B14" s="92" t="str">
        <f t="shared" si="1"/>
        <v>130175000</v>
      </c>
      <c r="C14" s="359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СОФИЙСКА ВОДА АД</v>
      </c>
      <c r="B15" s="92" t="str">
        <f t="shared" si="1"/>
        <v>130175000</v>
      </c>
      <c r="C15" s="359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4781</v>
      </c>
    </row>
    <row r="16" spans="1:8" ht="15.75">
      <c r="A16" s="92" t="str">
        <f t="shared" si="0"/>
        <v>СОФИЙСКА ВОДА АД</v>
      </c>
      <c r="B16" s="92" t="str">
        <f t="shared" si="1"/>
        <v>130175000</v>
      </c>
      <c r="C16" s="359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4</v>
      </c>
    </row>
    <row r="17" spans="1:8" ht="15.75">
      <c r="A17" s="92" t="str">
        <f t="shared" si="0"/>
        <v>СОФИЙСКА ВОДА АД</v>
      </c>
      <c r="B17" s="92" t="str">
        <f t="shared" si="1"/>
        <v>130175000</v>
      </c>
      <c r="C17" s="359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283892</v>
      </c>
    </row>
    <row r="18" spans="1:8" ht="15.75">
      <c r="A18" s="92" t="str">
        <f t="shared" si="0"/>
        <v>СОФИЙСКА ВОДА АД</v>
      </c>
      <c r="B18" s="92" t="str">
        <f t="shared" si="1"/>
        <v>130175000</v>
      </c>
      <c r="C18" s="359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288677</v>
      </c>
    </row>
    <row r="19" spans="1:8" ht="15.75">
      <c r="A19" s="92" t="str">
        <f t="shared" si="0"/>
        <v>СОФИЙСКА ВОДА АД</v>
      </c>
      <c r="B19" s="92" t="str">
        <f t="shared" si="1"/>
        <v>130175000</v>
      </c>
      <c r="C19" s="359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СОФИЙСКА ВОДА АД</v>
      </c>
      <c r="B20" s="92" t="str">
        <f t="shared" si="1"/>
        <v>130175000</v>
      </c>
      <c r="C20" s="359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СОФИЙСКА ВОДА АД</v>
      </c>
      <c r="B21" s="92" t="str">
        <f t="shared" si="1"/>
        <v>130175000</v>
      </c>
      <c r="C21" s="359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СОФИЙСКА ВОДА АД</v>
      </c>
      <c r="B22" s="92" t="str">
        <f t="shared" si="1"/>
        <v>130175000</v>
      </c>
      <c r="C22" s="359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СОФИЙСКА ВОДА АД</v>
      </c>
      <c r="B23" s="92" t="str">
        <f t="shared" si="1"/>
        <v>130175000</v>
      </c>
      <c r="C23" s="359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СОФИЙСКА ВОДА АД</v>
      </c>
      <c r="B24" s="92" t="str">
        <f t="shared" si="1"/>
        <v>130175000</v>
      </c>
      <c r="C24" s="359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СОФИЙСКА ВОДА АД</v>
      </c>
      <c r="B25" s="92" t="str">
        <f t="shared" si="1"/>
        <v>130175000</v>
      </c>
      <c r="C25" s="359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СОФИЙСКА ВОДА АД</v>
      </c>
      <c r="B26" s="92" t="str">
        <f t="shared" si="1"/>
        <v>130175000</v>
      </c>
      <c r="C26" s="359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СОФИЙСКА ВОДА АД</v>
      </c>
      <c r="B27" s="92" t="str">
        <f t="shared" si="1"/>
        <v>130175000</v>
      </c>
      <c r="C27" s="359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СОФИЙСКА ВОДА АД</v>
      </c>
      <c r="B28" s="92" t="str">
        <f t="shared" si="1"/>
        <v>130175000</v>
      </c>
      <c r="C28" s="359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СОФИЙСКА ВОДА АД</v>
      </c>
      <c r="B29" s="92" t="str">
        <f t="shared" si="1"/>
        <v>130175000</v>
      </c>
      <c r="C29" s="359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СОФИЙСКА ВОДА АД</v>
      </c>
      <c r="B30" s="92" t="str">
        <f t="shared" si="1"/>
        <v>130175000</v>
      </c>
      <c r="C30" s="359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СОФИЙСКА ВОДА АД</v>
      </c>
      <c r="B31" s="92" t="str">
        <f t="shared" si="1"/>
        <v>130175000</v>
      </c>
      <c r="C31" s="359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СОФИЙСКА ВОДА АД</v>
      </c>
      <c r="B32" s="92" t="str">
        <f t="shared" si="1"/>
        <v>130175000</v>
      </c>
      <c r="C32" s="359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СОФИЙСКА ВОДА АД</v>
      </c>
      <c r="B33" s="92" t="str">
        <f t="shared" si="1"/>
        <v>130175000</v>
      </c>
      <c r="C33" s="359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СОФИЙСКА ВОДА АД</v>
      </c>
      <c r="B34" s="92" t="str">
        <f t="shared" si="1"/>
        <v>130175000</v>
      </c>
      <c r="C34" s="359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СОФИЙСКА ВОДА АД</v>
      </c>
      <c r="B35" s="92" t="str">
        <f aca="true" t="shared" si="4" ref="B35:B66">pdeBulstat</f>
        <v>130175000</v>
      </c>
      <c r="C35" s="359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СОФИЙСКА ВОДА АД</v>
      </c>
      <c r="B36" s="92" t="str">
        <f t="shared" si="4"/>
        <v>130175000</v>
      </c>
      <c r="C36" s="359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СОФИЙСКА ВОДА АД</v>
      </c>
      <c r="B37" s="92" t="str">
        <f t="shared" si="4"/>
        <v>130175000</v>
      </c>
      <c r="C37" s="359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290</v>
      </c>
    </row>
    <row r="38" spans="1:8" ht="15.75">
      <c r="A38" s="92" t="str">
        <f t="shared" si="3"/>
        <v>СОФИЙСКА ВОДА АД</v>
      </c>
      <c r="B38" s="92" t="str">
        <f t="shared" si="4"/>
        <v>130175000</v>
      </c>
      <c r="C38" s="359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290</v>
      </c>
    </row>
    <row r="39" spans="1:8" ht="15.75">
      <c r="A39" s="92" t="str">
        <f t="shared" si="3"/>
        <v>СОФИЙСКА ВОДА АД</v>
      </c>
      <c r="B39" s="92" t="str">
        <f t="shared" si="4"/>
        <v>130175000</v>
      </c>
      <c r="C39" s="359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СОФИЙСКА ВОДА АД</v>
      </c>
      <c r="B40" s="92" t="str">
        <f t="shared" si="4"/>
        <v>130175000</v>
      </c>
      <c r="C40" s="359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6625</v>
      </c>
    </row>
    <row r="41" spans="1:8" ht="15.75">
      <c r="A41" s="92" t="str">
        <f t="shared" si="3"/>
        <v>СОФИЙСКА ВОДА АД</v>
      </c>
      <c r="B41" s="92" t="str">
        <f t="shared" si="4"/>
        <v>130175000</v>
      </c>
      <c r="C41" s="359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312657</v>
      </c>
    </row>
    <row r="42" spans="1:8" ht="15.75">
      <c r="A42" s="92" t="str">
        <f t="shared" si="3"/>
        <v>СОФИЙСКА ВОДА АД</v>
      </c>
      <c r="B42" s="92" t="str">
        <f t="shared" si="4"/>
        <v>130175000</v>
      </c>
      <c r="C42" s="359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1064</v>
      </c>
    </row>
    <row r="43" spans="1:8" ht="15.75">
      <c r="A43" s="92" t="str">
        <f t="shared" si="3"/>
        <v>СОФИЙСКА ВОДА АД</v>
      </c>
      <c r="B43" s="92" t="str">
        <f t="shared" si="4"/>
        <v>130175000</v>
      </c>
      <c r="C43" s="359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СОФИЙСКА ВОДА АД</v>
      </c>
      <c r="B44" s="92" t="str">
        <f t="shared" si="4"/>
        <v>130175000</v>
      </c>
      <c r="C44" s="359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СОФИЙСКА ВОДА АД</v>
      </c>
      <c r="B45" s="92" t="str">
        <f t="shared" si="4"/>
        <v>130175000</v>
      </c>
      <c r="C45" s="359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СОФИЙСКА ВОДА АД</v>
      </c>
      <c r="B46" s="92" t="str">
        <f t="shared" si="4"/>
        <v>130175000</v>
      </c>
      <c r="C46" s="359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СОФИЙСКА ВОДА АД</v>
      </c>
      <c r="B47" s="92" t="str">
        <f t="shared" si="4"/>
        <v>130175000</v>
      </c>
      <c r="C47" s="359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СОФИЙСКА ВОДА АД</v>
      </c>
      <c r="B48" s="92" t="str">
        <f t="shared" si="4"/>
        <v>130175000</v>
      </c>
      <c r="C48" s="359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1064</v>
      </c>
    </row>
    <row r="49" spans="1:8" ht="15.75">
      <c r="A49" s="92" t="str">
        <f t="shared" si="3"/>
        <v>СОФИЙСКА ВОДА АД</v>
      </c>
      <c r="B49" s="92" t="str">
        <f t="shared" si="4"/>
        <v>130175000</v>
      </c>
      <c r="C49" s="359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69</v>
      </c>
    </row>
    <row r="50" spans="1:8" ht="15.75">
      <c r="A50" s="92" t="str">
        <f t="shared" si="3"/>
        <v>СОФИЙСКА ВОДА АД</v>
      </c>
      <c r="B50" s="92" t="str">
        <f t="shared" si="4"/>
        <v>130175000</v>
      </c>
      <c r="C50" s="359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35251</v>
      </c>
    </row>
    <row r="51" spans="1:8" ht="15.75">
      <c r="A51" s="92" t="str">
        <f t="shared" si="3"/>
        <v>СОФИЙСКА ВОДА АД</v>
      </c>
      <c r="B51" s="92" t="str">
        <f t="shared" si="4"/>
        <v>130175000</v>
      </c>
      <c r="C51" s="359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СОФИЙСКА ВОДА АД</v>
      </c>
      <c r="B52" s="92" t="str">
        <f t="shared" si="4"/>
        <v>130175000</v>
      </c>
      <c r="C52" s="359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СОФИЙСКА ВОДА АД</v>
      </c>
      <c r="B53" s="92" t="str">
        <f t="shared" si="4"/>
        <v>130175000</v>
      </c>
      <c r="C53" s="359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СОФИЙСКА ВОДА АД</v>
      </c>
      <c r="B54" s="92" t="str">
        <f t="shared" si="4"/>
        <v>130175000</v>
      </c>
      <c r="C54" s="359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76</v>
      </c>
    </row>
    <row r="55" spans="1:8" ht="15.75">
      <c r="A55" s="92" t="str">
        <f t="shared" si="3"/>
        <v>СОФИЙСКА ВОДА АД</v>
      </c>
      <c r="B55" s="92" t="str">
        <f t="shared" si="4"/>
        <v>130175000</v>
      </c>
      <c r="C55" s="359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СОФИЙСКА ВОДА АД</v>
      </c>
      <c r="B56" s="92" t="str">
        <f t="shared" si="4"/>
        <v>130175000</v>
      </c>
      <c r="C56" s="359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СОФИЙСКА ВОДА АД</v>
      </c>
      <c r="B57" s="92" t="str">
        <f t="shared" si="4"/>
        <v>130175000</v>
      </c>
      <c r="C57" s="359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35396</v>
      </c>
    </row>
    <row r="58" spans="1:8" ht="15.75">
      <c r="A58" s="92" t="str">
        <f t="shared" si="3"/>
        <v>СОФИЙСКА ВОДА АД</v>
      </c>
      <c r="B58" s="92" t="str">
        <f t="shared" si="4"/>
        <v>130175000</v>
      </c>
      <c r="C58" s="359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СОФИЙСКА ВОДА АД</v>
      </c>
      <c r="B59" s="92" t="str">
        <f t="shared" si="4"/>
        <v>130175000</v>
      </c>
      <c r="C59" s="359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СОФИЙСКА ВОДА АД</v>
      </c>
      <c r="B60" s="92" t="str">
        <f t="shared" si="4"/>
        <v>130175000</v>
      </c>
      <c r="C60" s="359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СОФИЙСКА ВОДА АД</v>
      </c>
      <c r="B61" s="92" t="str">
        <f t="shared" si="4"/>
        <v>130175000</v>
      </c>
      <c r="C61" s="359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СОФИЙСКА ВОДА АД</v>
      </c>
      <c r="B62" s="92" t="str">
        <f t="shared" si="4"/>
        <v>130175000</v>
      </c>
      <c r="C62" s="359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СОФИЙСКА ВОДА АД</v>
      </c>
      <c r="B63" s="92" t="str">
        <f t="shared" si="4"/>
        <v>130175000</v>
      </c>
      <c r="C63" s="359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СОФИЙСКА ВОДА АД</v>
      </c>
      <c r="B64" s="92" t="str">
        <f t="shared" si="4"/>
        <v>130175000</v>
      </c>
      <c r="C64" s="359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СОФИЙСКА ВОДА АД</v>
      </c>
      <c r="B65" s="92" t="str">
        <f t="shared" si="4"/>
        <v>130175000</v>
      </c>
      <c r="C65" s="359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39</v>
      </c>
    </row>
    <row r="66" spans="1:8" ht="15.75">
      <c r="A66" s="92" t="str">
        <f t="shared" si="3"/>
        <v>СОФИЙСКА ВОДА АД</v>
      </c>
      <c r="B66" s="92" t="str">
        <f t="shared" si="4"/>
        <v>130175000</v>
      </c>
      <c r="C66" s="359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17180</v>
      </c>
    </row>
    <row r="67" spans="1:8" ht="15.75">
      <c r="A67" s="92" t="str">
        <f aca="true" t="shared" si="6" ref="A67:A98">pdeName</f>
        <v>СОФИЙСКА ВОДА АД</v>
      </c>
      <c r="B67" s="92" t="str">
        <f aca="true" t="shared" si="7" ref="B67:B98">pdeBulstat</f>
        <v>130175000</v>
      </c>
      <c r="C67" s="359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СОФИЙСКА ВОДА АД</v>
      </c>
      <c r="B68" s="92" t="str">
        <f t="shared" si="7"/>
        <v>130175000</v>
      </c>
      <c r="C68" s="359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СОФИЙСКА ВОДА АД</v>
      </c>
      <c r="B69" s="92" t="str">
        <f t="shared" si="7"/>
        <v>130175000</v>
      </c>
      <c r="C69" s="359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17219</v>
      </c>
    </row>
    <row r="70" spans="1:8" ht="15.75">
      <c r="A70" s="92" t="str">
        <f t="shared" si="6"/>
        <v>СОФИЙСКА ВОДА АД</v>
      </c>
      <c r="B70" s="92" t="str">
        <f t="shared" si="7"/>
        <v>130175000</v>
      </c>
      <c r="C70" s="359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СОФИЙСКА ВОДА АД</v>
      </c>
      <c r="B71" s="92" t="str">
        <f t="shared" si="7"/>
        <v>130175000</v>
      </c>
      <c r="C71" s="359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53679</v>
      </c>
    </row>
    <row r="72" spans="1:8" ht="15.75">
      <c r="A72" s="92" t="str">
        <f t="shared" si="6"/>
        <v>СОФИЙСКА ВОДА АД</v>
      </c>
      <c r="B72" s="92" t="str">
        <f t="shared" si="7"/>
        <v>130175000</v>
      </c>
      <c r="C72" s="359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366336</v>
      </c>
    </row>
    <row r="73" spans="1:8" ht="15.75">
      <c r="A73" s="92" t="str">
        <f t="shared" si="6"/>
        <v>СОФИЙСКА ВОДА АД</v>
      </c>
      <c r="B73" s="92" t="str">
        <f t="shared" si="7"/>
        <v>130175000</v>
      </c>
      <c r="C73" s="359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8884</v>
      </c>
    </row>
    <row r="74" spans="1:8" ht="15.75">
      <c r="A74" s="92" t="str">
        <f t="shared" si="6"/>
        <v>СОФИЙСКА ВОДА АД</v>
      </c>
      <c r="B74" s="92" t="str">
        <f t="shared" si="7"/>
        <v>130175000</v>
      </c>
      <c r="C74" s="359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8884</v>
      </c>
    </row>
    <row r="75" spans="1:8" ht="15.75">
      <c r="A75" s="92" t="str">
        <f t="shared" si="6"/>
        <v>СОФИЙСКА ВОДА АД</v>
      </c>
      <c r="B75" s="92" t="str">
        <f t="shared" si="7"/>
        <v>130175000</v>
      </c>
      <c r="C75" s="359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СОФИЙСКА ВОДА АД</v>
      </c>
      <c r="B76" s="92" t="str">
        <f t="shared" si="7"/>
        <v>130175000</v>
      </c>
      <c r="C76" s="359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СОФИЙСКА ВОДА АД</v>
      </c>
      <c r="B77" s="92" t="str">
        <f t="shared" si="7"/>
        <v>130175000</v>
      </c>
      <c r="C77" s="359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СОФИЙСКА ВОДА АД</v>
      </c>
      <c r="B78" s="92" t="str">
        <f t="shared" si="7"/>
        <v>130175000</v>
      </c>
      <c r="C78" s="359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СОФИЙСКА ВОДА АД</v>
      </c>
      <c r="B79" s="92" t="str">
        <f t="shared" si="7"/>
        <v>130175000</v>
      </c>
      <c r="C79" s="359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8884</v>
      </c>
    </row>
    <row r="80" spans="1:8" ht="15.75">
      <c r="A80" s="92" t="str">
        <f t="shared" si="6"/>
        <v>СОФИЙСКА ВОДА АД</v>
      </c>
      <c r="B80" s="92" t="str">
        <f t="shared" si="7"/>
        <v>130175000</v>
      </c>
      <c r="C80" s="359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СОФИЙСКА ВОДА АД</v>
      </c>
      <c r="B81" s="92" t="str">
        <f t="shared" si="7"/>
        <v>130175000</v>
      </c>
      <c r="C81" s="359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-309</v>
      </c>
    </row>
    <row r="82" spans="1:8" ht="15.75">
      <c r="A82" s="92" t="str">
        <f t="shared" si="6"/>
        <v>СОФИЙСКА ВОДА АД</v>
      </c>
      <c r="B82" s="92" t="str">
        <f t="shared" si="7"/>
        <v>130175000</v>
      </c>
      <c r="C82" s="359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10774</v>
      </c>
    </row>
    <row r="83" spans="1:8" ht="15.75">
      <c r="A83" s="92" t="str">
        <f t="shared" si="6"/>
        <v>СОФИЙСКА ВОДА АД</v>
      </c>
      <c r="B83" s="92" t="str">
        <f t="shared" si="7"/>
        <v>130175000</v>
      </c>
      <c r="C83" s="359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10774</v>
      </c>
    </row>
    <row r="84" spans="1:8" ht="15.75">
      <c r="A84" s="92" t="str">
        <f t="shared" si="6"/>
        <v>СОФИЙСКА ВОДА АД</v>
      </c>
      <c r="B84" s="92" t="str">
        <f t="shared" si="7"/>
        <v>130175000</v>
      </c>
      <c r="C84" s="359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СОФИЙСКА ВОДА АД</v>
      </c>
      <c r="B85" s="92" t="str">
        <f t="shared" si="7"/>
        <v>130175000</v>
      </c>
      <c r="C85" s="359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СОФИЙСКА ВОДА АД</v>
      </c>
      <c r="B86" s="92" t="str">
        <f t="shared" si="7"/>
        <v>130175000</v>
      </c>
      <c r="C86" s="359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10465</v>
      </c>
    </row>
    <row r="87" spans="1:8" ht="15.75">
      <c r="A87" s="92" t="str">
        <f t="shared" si="6"/>
        <v>СОФИЙСКА ВОДА АД</v>
      </c>
      <c r="B87" s="92" t="str">
        <f t="shared" si="7"/>
        <v>130175000</v>
      </c>
      <c r="C87" s="359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160867</v>
      </c>
    </row>
    <row r="88" spans="1:8" ht="15.75">
      <c r="A88" s="92" t="str">
        <f t="shared" si="6"/>
        <v>СОФИЙСКА ВОДА АД</v>
      </c>
      <c r="B88" s="92" t="str">
        <f t="shared" si="7"/>
        <v>130175000</v>
      </c>
      <c r="C88" s="359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160867</v>
      </c>
    </row>
    <row r="89" spans="1:8" ht="15.75">
      <c r="A89" s="92" t="str">
        <f t="shared" si="6"/>
        <v>СОФИЙСКА ВОДА АД</v>
      </c>
      <c r="B89" s="92" t="str">
        <f t="shared" si="7"/>
        <v>130175000</v>
      </c>
      <c r="C89" s="359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СОФИЙСКА ВОДА АД</v>
      </c>
      <c r="B90" s="92" t="str">
        <f t="shared" si="7"/>
        <v>130175000</v>
      </c>
      <c r="C90" s="359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СОФИЙСКА ВОДА АД</v>
      </c>
      <c r="B91" s="92" t="str">
        <f t="shared" si="7"/>
        <v>130175000</v>
      </c>
      <c r="C91" s="359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25052</v>
      </c>
    </row>
    <row r="92" spans="1:8" ht="15.75">
      <c r="A92" s="92" t="str">
        <f t="shared" si="6"/>
        <v>СОФИЙСКА ВОДА АД</v>
      </c>
      <c r="B92" s="92" t="str">
        <f t="shared" si="7"/>
        <v>130175000</v>
      </c>
      <c r="C92" s="359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СОФИЙСКА ВОДА АД</v>
      </c>
      <c r="B93" s="92" t="str">
        <f t="shared" si="7"/>
        <v>130175000</v>
      </c>
      <c r="C93" s="359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185919</v>
      </c>
    </row>
    <row r="94" spans="1:8" ht="15.75">
      <c r="A94" s="92" t="str">
        <f t="shared" si="6"/>
        <v>СОФИЙСКА ВОДА АД</v>
      </c>
      <c r="B94" s="92" t="str">
        <f t="shared" si="7"/>
        <v>130175000</v>
      </c>
      <c r="C94" s="359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205268</v>
      </c>
    </row>
    <row r="95" spans="1:8" ht="15.75">
      <c r="A95" s="92" t="str">
        <f t="shared" si="6"/>
        <v>СОФИЙСКА ВОДА АД</v>
      </c>
      <c r="B95" s="92" t="str">
        <f t="shared" si="7"/>
        <v>130175000</v>
      </c>
      <c r="C95" s="359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СОФИЙСКА ВОДА АД</v>
      </c>
      <c r="B96" s="92" t="str">
        <f t="shared" si="7"/>
        <v>130175000</v>
      </c>
      <c r="C96" s="359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СОФИЙСКА ВОДА АД</v>
      </c>
      <c r="B97" s="92" t="str">
        <f t="shared" si="7"/>
        <v>130175000</v>
      </c>
      <c r="C97" s="359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28811</v>
      </c>
    </row>
    <row r="98" spans="1:8" ht="15.75">
      <c r="A98" s="92" t="str">
        <f t="shared" si="6"/>
        <v>СОФИЙСКА ВОДА АД</v>
      </c>
      <c r="B98" s="92" t="str">
        <f t="shared" si="7"/>
        <v>130175000</v>
      </c>
      <c r="C98" s="359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СОФИЙСКА ВОДА АД</v>
      </c>
      <c r="B99" s="92" t="str">
        <f aca="true" t="shared" si="10" ref="B99:B125">pdeBulstat</f>
        <v>130175000</v>
      </c>
      <c r="C99" s="359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СОФИЙСКА ВОДА АД</v>
      </c>
      <c r="B100" s="92" t="str">
        <f t="shared" si="10"/>
        <v>130175000</v>
      </c>
      <c r="C100" s="359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СОФИЙСКА ВОДА АД</v>
      </c>
      <c r="B101" s="92" t="str">
        <f t="shared" si="10"/>
        <v>130175000</v>
      </c>
      <c r="C101" s="359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12592</v>
      </c>
    </row>
    <row r="102" spans="1:8" ht="15.75">
      <c r="A102" s="92" t="str">
        <f t="shared" si="9"/>
        <v>СОФИЙСКА ВОДА АД</v>
      </c>
      <c r="B102" s="92" t="str">
        <f t="shared" si="10"/>
        <v>130175000</v>
      </c>
      <c r="C102" s="359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41403</v>
      </c>
    </row>
    <row r="103" spans="1:8" ht="15.75">
      <c r="A103" s="92" t="str">
        <f t="shared" si="9"/>
        <v>СОФИЙСКА ВОДА АД</v>
      </c>
      <c r="B103" s="92" t="str">
        <f t="shared" si="10"/>
        <v>130175000</v>
      </c>
      <c r="C103" s="359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СОФИЙСКА ВОДА АД</v>
      </c>
      <c r="B104" s="92" t="str">
        <f t="shared" si="10"/>
        <v>130175000</v>
      </c>
      <c r="C104" s="359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СОФИЙСКА ВОДА АД</v>
      </c>
      <c r="B105" s="92" t="str">
        <f t="shared" si="10"/>
        <v>130175000</v>
      </c>
      <c r="C105" s="359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СОФИЙСКА ВОДА АД</v>
      </c>
      <c r="B106" s="92" t="str">
        <f t="shared" si="10"/>
        <v>130175000</v>
      </c>
      <c r="C106" s="359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СОФИЙСКА ВОДА АД</v>
      </c>
      <c r="B107" s="92" t="str">
        <f t="shared" si="10"/>
        <v>130175000</v>
      </c>
      <c r="C107" s="359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41403</v>
      </c>
    </row>
    <row r="108" spans="1:8" ht="15.75">
      <c r="A108" s="92" t="str">
        <f t="shared" si="9"/>
        <v>СОФИЙСКА ВОДА АД</v>
      </c>
      <c r="B108" s="92" t="str">
        <f t="shared" si="10"/>
        <v>130175000</v>
      </c>
      <c r="C108" s="359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10099</v>
      </c>
    </row>
    <row r="109" spans="1:8" ht="15.75">
      <c r="A109" s="92" t="str">
        <f t="shared" si="9"/>
        <v>СОФИЙСКА ВОДА АД</v>
      </c>
      <c r="B109" s="92" t="str">
        <f t="shared" si="10"/>
        <v>130175000</v>
      </c>
      <c r="C109" s="359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СОФИЙСКА ВОДА АД</v>
      </c>
      <c r="B110" s="92" t="str">
        <f t="shared" si="10"/>
        <v>130175000</v>
      </c>
      <c r="C110" s="359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99613</v>
      </c>
    </row>
    <row r="111" spans="1:8" ht="15.75">
      <c r="A111" s="92" t="str">
        <f t="shared" si="9"/>
        <v>СОФИЙСКА ВОДА АД</v>
      </c>
      <c r="B111" s="92" t="str">
        <f t="shared" si="10"/>
        <v>130175000</v>
      </c>
      <c r="C111" s="359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76193</v>
      </c>
    </row>
    <row r="112" spans="1:8" ht="15.75">
      <c r="A112" s="92" t="str">
        <f t="shared" si="9"/>
        <v>СОФИЙСКА ВОДА АД</v>
      </c>
      <c r="B112" s="92" t="str">
        <f t="shared" si="10"/>
        <v>130175000</v>
      </c>
      <c r="C112" s="359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СОФИЙСКА ВОДА АД</v>
      </c>
      <c r="B113" s="92" t="str">
        <f t="shared" si="10"/>
        <v>130175000</v>
      </c>
      <c r="C113" s="359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18219</v>
      </c>
    </row>
    <row r="114" spans="1:8" ht="15.75">
      <c r="A114" s="92" t="str">
        <f t="shared" si="9"/>
        <v>СОФИЙСКА ВОДА АД</v>
      </c>
      <c r="B114" s="92" t="str">
        <f t="shared" si="10"/>
        <v>130175000</v>
      </c>
      <c r="C114" s="359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СОФИЙСКА ВОДА АД</v>
      </c>
      <c r="B115" s="92" t="str">
        <f t="shared" si="10"/>
        <v>130175000</v>
      </c>
      <c r="C115" s="359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3833</v>
      </c>
    </row>
    <row r="116" spans="1:8" ht="15.75">
      <c r="A116" s="92" t="str">
        <f t="shared" si="9"/>
        <v>СОФИЙСКА ВОДА АД</v>
      </c>
      <c r="B116" s="92" t="str">
        <f t="shared" si="10"/>
        <v>130175000</v>
      </c>
      <c r="C116" s="359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644</v>
      </c>
    </row>
    <row r="117" spans="1:8" ht="15.75">
      <c r="A117" s="92" t="str">
        <f t="shared" si="9"/>
        <v>СОФИЙСКА ВОДА АД</v>
      </c>
      <c r="B117" s="92" t="str">
        <f t="shared" si="10"/>
        <v>130175000</v>
      </c>
      <c r="C117" s="359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724</v>
      </c>
    </row>
    <row r="118" spans="1:8" ht="15.75">
      <c r="A118" s="92" t="str">
        <f t="shared" si="9"/>
        <v>СОФИЙСКА ВОДА АД</v>
      </c>
      <c r="B118" s="92" t="str">
        <f t="shared" si="10"/>
        <v>130175000</v>
      </c>
      <c r="C118" s="359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6401</v>
      </c>
    </row>
    <row r="119" spans="1:8" ht="15.75">
      <c r="A119" s="92" t="str">
        <f t="shared" si="9"/>
        <v>СОФИЙСКА ВОДА АД</v>
      </c>
      <c r="B119" s="92" t="str">
        <f t="shared" si="10"/>
        <v>130175000</v>
      </c>
      <c r="C119" s="359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3552</v>
      </c>
    </row>
    <row r="120" spans="1:8" ht="15.75">
      <c r="A120" s="92" t="str">
        <f t="shared" si="9"/>
        <v>СОФИЙСКА ВОДА АД</v>
      </c>
      <c r="B120" s="92" t="str">
        <f t="shared" si="10"/>
        <v>130175000</v>
      </c>
      <c r="C120" s="359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119665</v>
      </c>
    </row>
    <row r="121" spans="1:8" ht="15.75">
      <c r="A121" s="92" t="str">
        <f t="shared" si="9"/>
        <v>СОФИЙСКА ВОДА АД</v>
      </c>
      <c r="B121" s="92" t="str">
        <f t="shared" si="10"/>
        <v>130175000</v>
      </c>
      <c r="C121" s="359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СОФИЙСКА ВОДА АД</v>
      </c>
      <c r="B122" s="92" t="str">
        <f t="shared" si="10"/>
        <v>130175000</v>
      </c>
      <c r="C122" s="359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СОФИЙСКА ВОДА АД</v>
      </c>
      <c r="B123" s="92" t="str">
        <f t="shared" si="10"/>
        <v>130175000</v>
      </c>
      <c r="C123" s="359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СОФИЙСКА ВОДА АД</v>
      </c>
      <c r="B124" s="92" t="str">
        <f t="shared" si="10"/>
        <v>130175000</v>
      </c>
      <c r="C124" s="359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119665</v>
      </c>
    </row>
    <row r="125" spans="1:8" ht="15.75">
      <c r="A125" s="92" t="str">
        <f t="shared" si="9"/>
        <v>СОФИЙСКА ВОДА АД</v>
      </c>
      <c r="B125" s="92" t="str">
        <f t="shared" si="10"/>
        <v>130175000</v>
      </c>
      <c r="C125" s="359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366336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СОФИЙСКА ВОДА АД</v>
      </c>
      <c r="B127" s="92" t="str">
        <f aca="true" t="shared" si="13" ref="B127:B158">pdeBulstat</f>
        <v>130175000</v>
      </c>
      <c r="C127" s="359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8763</v>
      </c>
    </row>
    <row r="128" spans="1:8" ht="15.75">
      <c r="A128" s="92" t="str">
        <f t="shared" si="12"/>
        <v>СОФИЙСКА ВОДА АД</v>
      </c>
      <c r="B128" s="92" t="str">
        <f t="shared" si="13"/>
        <v>130175000</v>
      </c>
      <c r="C128" s="359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25806</v>
      </c>
    </row>
    <row r="129" spans="1:8" ht="15.75">
      <c r="A129" s="92" t="str">
        <f t="shared" si="12"/>
        <v>СОФИЙСКА ВОДА АД</v>
      </c>
      <c r="B129" s="92" t="str">
        <f t="shared" si="13"/>
        <v>130175000</v>
      </c>
      <c r="C129" s="359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32038</v>
      </c>
    </row>
    <row r="130" spans="1:8" ht="15.75">
      <c r="A130" s="92" t="str">
        <f t="shared" si="12"/>
        <v>СОФИЙСКА ВОДА АД</v>
      </c>
      <c r="B130" s="92" t="str">
        <f t="shared" si="13"/>
        <v>130175000</v>
      </c>
      <c r="C130" s="359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18069</v>
      </c>
    </row>
    <row r="131" spans="1:8" ht="15.75">
      <c r="A131" s="92" t="str">
        <f t="shared" si="12"/>
        <v>СОФИЙСКА ВОДА АД</v>
      </c>
      <c r="B131" s="92" t="str">
        <f t="shared" si="13"/>
        <v>130175000</v>
      </c>
      <c r="C131" s="359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4533</v>
      </c>
    </row>
    <row r="132" spans="1:8" ht="15.75">
      <c r="A132" s="92" t="str">
        <f t="shared" si="12"/>
        <v>СОФИЙСКА ВОДА АД</v>
      </c>
      <c r="B132" s="92" t="str">
        <f t="shared" si="13"/>
        <v>130175000</v>
      </c>
      <c r="C132" s="359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СОФИЙСКА ВОДА АД</v>
      </c>
      <c r="B133" s="92" t="str">
        <f t="shared" si="13"/>
        <v>130175000</v>
      </c>
      <c r="C133" s="359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СОФИЙСКА ВОДА АД</v>
      </c>
      <c r="B134" s="92" t="str">
        <f t="shared" si="13"/>
        <v>130175000</v>
      </c>
      <c r="C134" s="359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47414</v>
      </c>
    </row>
    <row r="135" spans="1:8" ht="15.75">
      <c r="A135" s="92" t="str">
        <f t="shared" si="12"/>
        <v>СОФИЙСКА ВОДА АД</v>
      </c>
      <c r="B135" s="92" t="str">
        <f t="shared" si="13"/>
        <v>130175000</v>
      </c>
      <c r="C135" s="359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8208</v>
      </c>
    </row>
    <row r="136" spans="1:8" ht="15.75">
      <c r="A136" s="92" t="str">
        <f t="shared" si="12"/>
        <v>СОФИЙСКА ВОДА АД</v>
      </c>
      <c r="B136" s="92" t="str">
        <f t="shared" si="13"/>
        <v>130175000</v>
      </c>
      <c r="C136" s="359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-2359</v>
      </c>
    </row>
    <row r="137" spans="1:8" ht="15.75">
      <c r="A137" s="92" t="str">
        <f t="shared" si="12"/>
        <v>СОФИЙСКА ВОДА АД</v>
      </c>
      <c r="B137" s="92" t="str">
        <f t="shared" si="13"/>
        <v>130175000</v>
      </c>
      <c r="C137" s="359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136623</v>
      </c>
    </row>
    <row r="138" spans="1:8" ht="15.75">
      <c r="A138" s="92" t="str">
        <f t="shared" si="12"/>
        <v>СОФИЙСКА ВОДА АД</v>
      </c>
      <c r="B138" s="92" t="str">
        <f t="shared" si="13"/>
        <v>130175000</v>
      </c>
      <c r="C138" s="359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5175</v>
      </c>
    </row>
    <row r="139" spans="1:8" ht="15.75">
      <c r="A139" s="92" t="str">
        <f t="shared" si="12"/>
        <v>СОФИЙСКА ВОДА АД</v>
      </c>
      <c r="B139" s="92" t="str">
        <f t="shared" si="13"/>
        <v>130175000</v>
      </c>
      <c r="C139" s="359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СОФИЙСКА ВОДА АД</v>
      </c>
      <c r="B140" s="92" t="str">
        <f t="shared" si="13"/>
        <v>130175000</v>
      </c>
      <c r="C140" s="359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43</v>
      </c>
    </row>
    <row r="141" spans="1:8" ht="15.75">
      <c r="A141" s="92" t="str">
        <f t="shared" si="12"/>
        <v>СОФИЙСКА ВОДА АД</v>
      </c>
      <c r="B141" s="92" t="str">
        <f t="shared" si="13"/>
        <v>130175000</v>
      </c>
      <c r="C141" s="359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332</v>
      </c>
    </row>
    <row r="142" spans="1:8" ht="15.75">
      <c r="A142" s="92" t="str">
        <f t="shared" si="12"/>
        <v>СОФИЙСКА ВОДА АД</v>
      </c>
      <c r="B142" s="92" t="str">
        <f t="shared" si="13"/>
        <v>130175000</v>
      </c>
      <c r="C142" s="359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5550</v>
      </c>
    </row>
    <row r="143" spans="1:8" ht="15.75">
      <c r="A143" s="92" t="str">
        <f t="shared" si="12"/>
        <v>СОФИЙСКА ВОДА АД</v>
      </c>
      <c r="B143" s="92" t="str">
        <f t="shared" si="13"/>
        <v>130175000</v>
      </c>
      <c r="C143" s="359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142173</v>
      </c>
    </row>
    <row r="144" spans="1:8" ht="15.75">
      <c r="A144" s="92" t="str">
        <f t="shared" si="12"/>
        <v>СОФИЙСКА ВОДА АД</v>
      </c>
      <c r="B144" s="92" t="str">
        <f t="shared" si="13"/>
        <v>130175000</v>
      </c>
      <c r="C144" s="359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27973</v>
      </c>
    </row>
    <row r="145" spans="1:8" ht="15.75">
      <c r="A145" s="92" t="str">
        <f t="shared" si="12"/>
        <v>СОФИЙСКА ВОДА АД</v>
      </c>
      <c r="B145" s="92" t="str">
        <f t="shared" si="13"/>
        <v>130175000</v>
      </c>
      <c r="C145" s="359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СОФИЙСКА ВОДА АД</v>
      </c>
      <c r="B146" s="92" t="str">
        <f t="shared" si="13"/>
        <v>130175000</v>
      </c>
      <c r="C146" s="359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СОФИЙСКА ВОДА АД</v>
      </c>
      <c r="B147" s="92" t="str">
        <f t="shared" si="13"/>
        <v>130175000</v>
      </c>
      <c r="C147" s="359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142173</v>
      </c>
    </row>
    <row r="148" spans="1:8" ht="15.75">
      <c r="A148" s="92" t="str">
        <f t="shared" si="12"/>
        <v>СОФИЙСКА ВОДА АД</v>
      </c>
      <c r="B148" s="92" t="str">
        <f t="shared" si="13"/>
        <v>130175000</v>
      </c>
      <c r="C148" s="359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27973</v>
      </c>
    </row>
    <row r="149" spans="1:8" ht="15.75">
      <c r="A149" s="92" t="str">
        <f t="shared" si="12"/>
        <v>СОФИЙСКА ВОДА АД</v>
      </c>
      <c r="B149" s="92" t="str">
        <f t="shared" si="13"/>
        <v>130175000</v>
      </c>
      <c r="C149" s="359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2920.996410814074</v>
      </c>
    </row>
    <row r="150" spans="1:8" ht="15.75">
      <c r="A150" s="92" t="str">
        <f t="shared" si="12"/>
        <v>СОФИЙСКА ВОДА АД</v>
      </c>
      <c r="B150" s="92" t="str">
        <f t="shared" si="13"/>
        <v>130175000</v>
      </c>
      <c r="C150" s="359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3370.987867500024</v>
      </c>
    </row>
    <row r="151" spans="1:8" ht="15.75">
      <c r="A151" s="92" t="str">
        <f t="shared" si="12"/>
        <v>СОФИЙСКА ВОДА АД</v>
      </c>
      <c r="B151" s="92" t="str">
        <f t="shared" si="13"/>
        <v>130175000</v>
      </c>
      <c r="C151" s="359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-449.99145668595</v>
      </c>
    </row>
    <row r="152" spans="1:8" ht="15.75">
      <c r="A152" s="92" t="str">
        <f t="shared" si="12"/>
        <v>СОФИЙСКА ВОДА АД</v>
      </c>
      <c r="B152" s="92" t="str">
        <f t="shared" si="13"/>
        <v>130175000</v>
      </c>
      <c r="C152" s="359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СОФИЙСКА ВОДА АД</v>
      </c>
      <c r="B153" s="92" t="str">
        <f t="shared" si="13"/>
        <v>130175000</v>
      </c>
      <c r="C153" s="359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25052.003589185926</v>
      </c>
    </row>
    <row r="154" spans="1:8" ht="15.75">
      <c r="A154" s="92" t="str">
        <f t="shared" si="12"/>
        <v>СОФИЙСКА ВОДА АД</v>
      </c>
      <c r="B154" s="92" t="str">
        <f t="shared" si="13"/>
        <v>130175000</v>
      </c>
      <c r="C154" s="359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СОФИЙСКА ВОДА АД</v>
      </c>
      <c r="B155" s="92" t="str">
        <f t="shared" si="13"/>
        <v>130175000</v>
      </c>
      <c r="C155" s="359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25052.003589185926</v>
      </c>
    </row>
    <row r="156" spans="1:8" ht="15.75">
      <c r="A156" s="92" t="str">
        <f t="shared" si="12"/>
        <v>СОФИЙСКА ВОДА АД</v>
      </c>
      <c r="B156" s="92" t="str">
        <f t="shared" si="13"/>
        <v>130175000</v>
      </c>
      <c r="C156" s="359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170146</v>
      </c>
    </row>
    <row r="157" spans="1:8" ht="15.75">
      <c r="A157" s="92" t="str">
        <f t="shared" si="12"/>
        <v>СОФИЙСКА ВОДА АД</v>
      </c>
      <c r="B157" s="92" t="str">
        <f t="shared" si="13"/>
        <v>130175000</v>
      </c>
      <c r="C157" s="359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СОФИЙСКА ВОДА АД</v>
      </c>
      <c r="B158" s="92" t="str">
        <f t="shared" si="13"/>
        <v>130175000</v>
      </c>
      <c r="C158" s="359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СОФИЙСКА ВОДА АД</v>
      </c>
      <c r="B159" s="92" t="str">
        <f aca="true" t="shared" si="16" ref="B159:B179">pdeBulstat</f>
        <v>130175000</v>
      </c>
      <c r="C159" s="359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132165</v>
      </c>
    </row>
    <row r="160" spans="1:8" ht="15.75">
      <c r="A160" s="92" t="str">
        <f t="shared" si="15"/>
        <v>СОФИЙСКА ВОДА АД</v>
      </c>
      <c r="B160" s="92" t="str">
        <f t="shared" si="16"/>
        <v>130175000</v>
      </c>
      <c r="C160" s="359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37907</v>
      </c>
    </row>
    <row r="161" spans="1:8" ht="15.75">
      <c r="A161" s="92" t="str">
        <f t="shared" si="15"/>
        <v>СОФИЙСКА ВОДА АД</v>
      </c>
      <c r="B161" s="92" t="str">
        <f t="shared" si="16"/>
        <v>130175000</v>
      </c>
      <c r="C161" s="359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170072</v>
      </c>
    </row>
    <row r="162" spans="1:8" ht="15.75">
      <c r="A162" s="92" t="str">
        <f t="shared" si="15"/>
        <v>СОФИЙСКА ВОДА АД</v>
      </c>
      <c r="B162" s="92" t="str">
        <f t="shared" si="16"/>
        <v>130175000</v>
      </c>
      <c r="C162" s="359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СОФИЙСКА ВОДА АД</v>
      </c>
      <c r="B163" s="92" t="str">
        <f t="shared" si="16"/>
        <v>130175000</v>
      </c>
      <c r="C163" s="359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СОФИЙСКА ВОДА АД</v>
      </c>
      <c r="B164" s="92" t="str">
        <f t="shared" si="16"/>
        <v>130175000</v>
      </c>
      <c r="C164" s="359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23</v>
      </c>
    </row>
    <row r="165" spans="1:8" ht="15.75">
      <c r="A165" s="92" t="str">
        <f t="shared" si="15"/>
        <v>СОФИЙСКА ВОДА АД</v>
      </c>
      <c r="B165" s="92" t="str">
        <f t="shared" si="16"/>
        <v>130175000</v>
      </c>
      <c r="C165" s="359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СОФИЙСКА ВОДА АД</v>
      </c>
      <c r="B166" s="92" t="str">
        <f t="shared" si="16"/>
        <v>130175000</v>
      </c>
      <c r="C166" s="359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СОФИЙСКА ВОДА АД</v>
      </c>
      <c r="B167" s="92" t="str">
        <f t="shared" si="16"/>
        <v>130175000</v>
      </c>
      <c r="C167" s="359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СОФИЙСКА ВОДА АД</v>
      </c>
      <c r="B168" s="92" t="str">
        <f t="shared" si="16"/>
        <v>130175000</v>
      </c>
      <c r="C168" s="359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51</v>
      </c>
    </row>
    <row r="169" spans="1:8" ht="15.75">
      <c r="A169" s="92" t="str">
        <f t="shared" si="15"/>
        <v>СОФИЙСКА ВОДА АД</v>
      </c>
      <c r="B169" s="92" t="str">
        <f t="shared" si="16"/>
        <v>130175000</v>
      </c>
      <c r="C169" s="359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74</v>
      </c>
    </row>
    <row r="170" spans="1:8" ht="15.75">
      <c r="A170" s="92" t="str">
        <f t="shared" si="15"/>
        <v>СОФИЙСКА ВОДА АД</v>
      </c>
      <c r="B170" s="92" t="str">
        <f t="shared" si="16"/>
        <v>130175000</v>
      </c>
      <c r="C170" s="359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170146</v>
      </c>
    </row>
    <row r="171" spans="1:8" ht="15.75">
      <c r="A171" s="92" t="str">
        <f t="shared" si="15"/>
        <v>СОФИЙСКА ВОДА АД</v>
      </c>
      <c r="B171" s="92" t="str">
        <f t="shared" si="16"/>
        <v>130175000</v>
      </c>
      <c r="C171" s="359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СОФИЙСКА ВОДА АД</v>
      </c>
      <c r="B172" s="92" t="str">
        <f t="shared" si="16"/>
        <v>130175000</v>
      </c>
      <c r="C172" s="359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СОФИЙСКА ВОДА АД</v>
      </c>
      <c r="B173" s="92" t="str">
        <f t="shared" si="16"/>
        <v>130175000</v>
      </c>
      <c r="C173" s="359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СОФИЙСКА ВОДА АД</v>
      </c>
      <c r="B174" s="92" t="str">
        <f t="shared" si="16"/>
        <v>130175000</v>
      </c>
      <c r="C174" s="359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170146</v>
      </c>
    </row>
    <row r="175" spans="1:8" ht="15.75">
      <c r="A175" s="92" t="str">
        <f t="shared" si="15"/>
        <v>СОФИЙСКА ВОДА АД</v>
      </c>
      <c r="B175" s="92" t="str">
        <f t="shared" si="16"/>
        <v>130175000</v>
      </c>
      <c r="C175" s="359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СОФИЙСКА ВОДА АД</v>
      </c>
      <c r="B176" s="92" t="str">
        <f t="shared" si="16"/>
        <v>130175000</v>
      </c>
      <c r="C176" s="359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СОФИЙСКА ВОДА АД</v>
      </c>
      <c r="B177" s="92" t="str">
        <f t="shared" si="16"/>
        <v>130175000</v>
      </c>
      <c r="C177" s="359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СОФИЙСКА ВОДА АД</v>
      </c>
      <c r="B178" s="92" t="str">
        <f t="shared" si="16"/>
        <v>130175000</v>
      </c>
      <c r="C178" s="359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СОФИЙСКА ВОДА АД</v>
      </c>
      <c r="B179" s="92" t="str">
        <f t="shared" si="16"/>
        <v>130175000</v>
      </c>
      <c r="C179" s="359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170146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СОФИЙСКА ВОДА АД</v>
      </c>
      <c r="B181" s="92" t="str">
        <f aca="true" t="shared" si="19" ref="B181:B216">pdeBulstat</f>
        <v>130175000</v>
      </c>
      <c r="C181" s="359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149752</v>
      </c>
    </row>
    <row r="182" spans="1:8" ht="15.75">
      <c r="A182" s="92" t="str">
        <f t="shared" si="18"/>
        <v>СОФИЙСКА ВОДА АД</v>
      </c>
      <c r="B182" s="92" t="str">
        <f t="shared" si="19"/>
        <v>130175000</v>
      </c>
      <c r="C182" s="359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СОФИЙСКА ВОДА АД</v>
      </c>
      <c r="B183" s="92" t="str">
        <f t="shared" si="19"/>
        <v>130175000</v>
      </c>
      <c r="C183" s="359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СОФИЙСКА ВОДА АД</v>
      </c>
      <c r="B184" s="92" t="str">
        <f t="shared" si="19"/>
        <v>130175000</v>
      </c>
      <c r="C184" s="359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-25345</v>
      </c>
    </row>
    <row r="185" spans="1:8" ht="15.75">
      <c r="A185" s="92" t="str">
        <f t="shared" si="18"/>
        <v>СОФИЙСКА ВОДА АД</v>
      </c>
      <c r="B185" s="92" t="str">
        <f t="shared" si="19"/>
        <v>130175000</v>
      </c>
      <c r="C185" s="359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-12103</v>
      </c>
    </row>
    <row r="186" spans="1:8" ht="15.75">
      <c r="A186" s="92" t="str">
        <f t="shared" si="18"/>
        <v>СОФИЙСКА ВОДА АД</v>
      </c>
      <c r="B186" s="92" t="str">
        <f t="shared" si="19"/>
        <v>130175000</v>
      </c>
      <c r="C186" s="359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-3749</v>
      </c>
    </row>
    <row r="187" spans="1:8" ht="15.75">
      <c r="A187" s="92" t="str">
        <f t="shared" si="18"/>
        <v>СОФИЙСКА ВОДА АД</v>
      </c>
      <c r="B187" s="92" t="str">
        <f t="shared" si="19"/>
        <v>130175000</v>
      </c>
      <c r="C187" s="359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СОФИЙСКА ВОДА АД</v>
      </c>
      <c r="B188" s="92" t="str">
        <f t="shared" si="19"/>
        <v>130175000</v>
      </c>
      <c r="C188" s="359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СОФИЙСКА ВОДА АД</v>
      </c>
      <c r="B189" s="92" t="str">
        <f t="shared" si="19"/>
        <v>130175000</v>
      </c>
      <c r="C189" s="359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СОФИЙСКА ВОДА АД</v>
      </c>
      <c r="B190" s="92" t="str">
        <f t="shared" si="19"/>
        <v>130175000</v>
      </c>
      <c r="C190" s="359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-52265</v>
      </c>
    </row>
    <row r="191" spans="1:8" ht="15.75">
      <c r="A191" s="92" t="str">
        <f t="shared" si="18"/>
        <v>СОФИЙСКА ВОДА АД</v>
      </c>
      <c r="B191" s="92" t="str">
        <f t="shared" si="19"/>
        <v>130175000</v>
      </c>
      <c r="C191" s="359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56290</v>
      </c>
    </row>
    <row r="192" spans="1:8" ht="15.75">
      <c r="A192" s="92" t="str">
        <f t="shared" si="18"/>
        <v>СОФИЙСКА ВОДА АД</v>
      </c>
      <c r="B192" s="92" t="str">
        <f t="shared" si="19"/>
        <v>130175000</v>
      </c>
      <c r="C192" s="359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-40541</v>
      </c>
    </row>
    <row r="193" spans="1:8" ht="15.75">
      <c r="A193" s="92" t="str">
        <f t="shared" si="18"/>
        <v>СОФИЙСКА ВОДА АД</v>
      </c>
      <c r="B193" s="92" t="str">
        <f t="shared" si="19"/>
        <v>130175000</v>
      </c>
      <c r="C193" s="359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СОФИЙСКА ВОДА АД</v>
      </c>
      <c r="B194" s="92" t="str">
        <f t="shared" si="19"/>
        <v>130175000</v>
      </c>
      <c r="C194" s="359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СОФИЙСКА ВОДА АД</v>
      </c>
      <c r="B195" s="92" t="str">
        <f t="shared" si="19"/>
        <v>130175000</v>
      </c>
      <c r="C195" s="359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СОФИЙСКА ВОДА АД</v>
      </c>
      <c r="B196" s="92" t="str">
        <f t="shared" si="19"/>
        <v>130175000</v>
      </c>
      <c r="C196" s="359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СОФИЙСКА ВОДА АД</v>
      </c>
      <c r="B197" s="92" t="str">
        <f t="shared" si="19"/>
        <v>130175000</v>
      </c>
      <c r="C197" s="359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СОФИЙСКА ВОДА АД</v>
      </c>
      <c r="B198" s="92" t="str">
        <f t="shared" si="19"/>
        <v>130175000</v>
      </c>
      <c r="C198" s="359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СОФИЙСКА ВОДА АД</v>
      </c>
      <c r="B199" s="92" t="str">
        <f t="shared" si="19"/>
        <v>130175000</v>
      </c>
      <c r="C199" s="359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СОФИЙСКА ВОДА АД</v>
      </c>
      <c r="B200" s="92" t="str">
        <f t="shared" si="19"/>
        <v>130175000</v>
      </c>
      <c r="C200" s="359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СОФИЙСКА ВОДА АД</v>
      </c>
      <c r="B201" s="92" t="str">
        <f t="shared" si="19"/>
        <v>130175000</v>
      </c>
      <c r="C201" s="359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СОФИЙСКА ВОДА АД</v>
      </c>
      <c r="B202" s="92" t="str">
        <f t="shared" si="19"/>
        <v>130175000</v>
      </c>
      <c r="C202" s="359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-40541</v>
      </c>
    </row>
    <row r="203" spans="1:8" ht="15.75">
      <c r="A203" s="92" t="str">
        <f t="shared" si="18"/>
        <v>СОФИЙСКА ВОДА АД</v>
      </c>
      <c r="B203" s="92" t="str">
        <f t="shared" si="19"/>
        <v>130175000</v>
      </c>
      <c r="C203" s="359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СОФИЙСКА ВОДА АД</v>
      </c>
      <c r="B204" s="92" t="str">
        <f t="shared" si="19"/>
        <v>130175000</v>
      </c>
      <c r="C204" s="359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СОФИЙСКА ВОДА АД</v>
      </c>
      <c r="B205" s="92" t="str">
        <f t="shared" si="19"/>
        <v>130175000</v>
      </c>
      <c r="C205" s="359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СОФИЙСКА ВОДА АД</v>
      </c>
      <c r="B206" s="92" t="str">
        <f t="shared" si="19"/>
        <v>130175000</v>
      </c>
      <c r="C206" s="359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-9063</v>
      </c>
    </row>
    <row r="207" spans="1:8" ht="15.75">
      <c r="A207" s="92" t="str">
        <f t="shared" si="18"/>
        <v>СОФИЙСКА ВОДА АД</v>
      </c>
      <c r="B207" s="92" t="str">
        <f t="shared" si="19"/>
        <v>130175000</v>
      </c>
      <c r="C207" s="359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-1701</v>
      </c>
    </row>
    <row r="208" spans="1:8" ht="15.75">
      <c r="A208" s="92" t="str">
        <f t="shared" si="18"/>
        <v>СОФИЙСКА ВОДА АД</v>
      </c>
      <c r="B208" s="92" t="str">
        <f t="shared" si="19"/>
        <v>130175000</v>
      </c>
      <c r="C208" s="359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-4735</v>
      </c>
    </row>
    <row r="209" spans="1:8" ht="15.75">
      <c r="A209" s="92" t="str">
        <f t="shared" si="18"/>
        <v>СОФИЙСКА ВОДА АД</v>
      </c>
      <c r="B209" s="92" t="str">
        <f t="shared" si="19"/>
        <v>130175000</v>
      </c>
      <c r="C209" s="359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СОФИЙСКА ВОДА АД</v>
      </c>
      <c r="B210" s="92" t="str">
        <f t="shared" si="19"/>
        <v>130175000</v>
      </c>
      <c r="C210" s="359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151</v>
      </c>
    </row>
    <row r="211" spans="1:8" ht="15.75">
      <c r="A211" s="92" t="str">
        <f t="shared" si="18"/>
        <v>СОФИЙСКА ВОДА АД</v>
      </c>
      <c r="B211" s="92" t="str">
        <f t="shared" si="19"/>
        <v>130175000</v>
      </c>
      <c r="C211" s="359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-15348</v>
      </c>
    </row>
    <row r="212" spans="1:8" ht="15.75">
      <c r="A212" s="92" t="str">
        <f t="shared" si="18"/>
        <v>СОФИЙСКА ВОДА АД</v>
      </c>
      <c r="B212" s="92" t="str">
        <f t="shared" si="19"/>
        <v>130175000</v>
      </c>
      <c r="C212" s="359">
        <f t="shared" si="20"/>
        <v>42735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401</v>
      </c>
    </row>
    <row r="213" spans="1:8" ht="15.75">
      <c r="A213" s="92" t="str">
        <f t="shared" si="18"/>
        <v>СОФИЙСКА ВОДА АД</v>
      </c>
      <c r="B213" s="92" t="str">
        <f t="shared" si="19"/>
        <v>130175000</v>
      </c>
      <c r="C213" s="359">
        <f t="shared" si="20"/>
        <v>42735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16818.206090580003</v>
      </c>
    </row>
    <row r="214" spans="1:8" ht="15.75">
      <c r="A214" s="92" t="str">
        <f t="shared" si="18"/>
        <v>СОФИЙСКА ВОДА АД</v>
      </c>
      <c r="B214" s="92" t="str">
        <f t="shared" si="19"/>
        <v>130175000</v>
      </c>
      <c r="C214" s="359">
        <f t="shared" si="20"/>
        <v>42735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17219.206090580003</v>
      </c>
    </row>
    <row r="215" spans="1:8" ht="15.75">
      <c r="A215" s="92" t="str">
        <f t="shared" si="18"/>
        <v>СОФИЙСКА ВОДА АД</v>
      </c>
      <c r="B215" s="92" t="str">
        <f t="shared" si="19"/>
        <v>130175000</v>
      </c>
      <c r="C215" s="359">
        <f t="shared" si="20"/>
        <v>42735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17219.206090580003</v>
      </c>
    </row>
    <row r="216" spans="1:8" ht="15.75">
      <c r="A216" s="92" t="str">
        <f t="shared" si="18"/>
        <v>СОФИЙСКА ВОДА АД</v>
      </c>
      <c r="B216" s="92" t="str">
        <f t="shared" si="19"/>
        <v>130175000</v>
      </c>
      <c r="C216" s="359">
        <f t="shared" si="20"/>
        <v>42735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225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СОФИЙСКА ВОДА АД</v>
      </c>
      <c r="B218" s="92" t="str">
        <f aca="true" t="shared" si="22" ref="B218:B281">pdeBulstat</f>
        <v>130175000</v>
      </c>
      <c r="C218" s="359">
        <f aca="true" t="shared" si="23" ref="C218:C281">endDate</f>
        <v>42735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8884</v>
      </c>
    </row>
    <row r="219" spans="1:8" ht="15.75">
      <c r="A219" s="92" t="str">
        <f t="shared" si="21"/>
        <v>СОФИЙСКА ВОДА АД</v>
      </c>
      <c r="B219" s="92" t="str">
        <f t="shared" si="22"/>
        <v>130175000</v>
      </c>
      <c r="C219" s="359">
        <f t="shared" si="23"/>
        <v>42735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СОФИЙСКА ВОДА АД</v>
      </c>
      <c r="B220" s="92" t="str">
        <f t="shared" si="22"/>
        <v>130175000</v>
      </c>
      <c r="C220" s="359">
        <f t="shared" si="23"/>
        <v>42735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СОФИЙСКА ВОДА АД</v>
      </c>
      <c r="B221" s="92" t="str">
        <f t="shared" si="22"/>
        <v>130175000</v>
      </c>
      <c r="C221" s="359">
        <f t="shared" si="23"/>
        <v>42735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СОФИЙСКА ВОДА АД</v>
      </c>
      <c r="B222" s="92" t="str">
        <f t="shared" si="22"/>
        <v>130175000</v>
      </c>
      <c r="C222" s="359">
        <f t="shared" si="23"/>
        <v>42735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8884</v>
      </c>
    </row>
    <row r="223" spans="1:8" ht="15.75">
      <c r="A223" s="92" t="str">
        <f t="shared" si="21"/>
        <v>СОФИЙСКА ВОДА АД</v>
      </c>
      <c r="B223" s="92" t="str">
        <f t="shared" si="22"/>
        <v>130175000</v>
      </c>
      <c r="C223" s="359">
        <f t="shared" si="23"/>
        <v>42735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СОФИЙСКА ВОДА АД</v>
      </c>
      <c r="B224" s="92" t="str">
        <f t="shared" si="22"/>
        <v>130175000</v>
      </c>
      <c r="C224" s="359">
        <f t="shared" si="23"/>
        <v>42735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СОФИЙСКА ВОДА АД</v>
      </c>
      <c r="B225" s="92" t="str">
        <f t="shared" si="22"/>
        <v>130175000</v>
      </c>
      <c r="C225" s="359">
        <f t="shared" si="23"/>
        <v>42735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СОФИЙСКА ВОДА АД</v>
      </c>
      <c r="B226" s="92" t="str">
        <f t="shared" si="22"/>
        <v>130175000</v>
      </c>
      <c r="C226" s="359">
        <f t="shared" si="23"/>
        <v>42735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СОФИЙСКА ВОДА АД</v>
      </c>
      <c r="B227" s="92" t="str">
        <f t="shared" si="22"/>
        <v>130175000</v>
      </c>
      <c r="C227" s="359">
        <f t="shared" si="23"/>
        <v>42735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СОФИЙСКА ВОДА АД</v>
      </c>
      <c r="B228" s="92" t="str">
        <f t="shared" si="22"/>
        <v>130175000</v>
      </c>
      <c r="C228" s="359">
        <f t="shared" si="23"/>
        <v>42735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СОФИЙСКА ВОДА АД</v>
      </c>
      <c r="B229" s="92" t="str">
        <f t="shared" si="22"/>
        <v>130175000</v>
      </c>
      <c r="C229" s="359">
        <f t="shared" si="23"/>
        <v>42735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СОФИЙСКА ВОДА АД</v>
      </c>
      <c r="B230" s="92" t="str">
        <f t="shared" si="22"/>
        <v>130175000</v>
      </c>
      <c r="C230" s="359">
        <f t="shared" si="23"/>
        <v>42735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СОФИЙСКА ВОДА АД</v>
      </c>
      <c r="B231" s="92" t="str">
        <f t="shared" si="22"/>
        <v>130175000</v>
      </c>
      <c r="C231" s="359">
        <f t="shared" si="23"/>
        <v>42735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СОФИЙСКА ВОДА АД</v>
      </c>
      <c r="B232" s="92" t="str">
        <f t="shared" si="22"/>
        <v>130175000</v>
      </c>
      <c r="C232" s="359">
        <f t="shared" si="23"/>
        <v>42735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СОФИЙСКА ВОДА АД</v>
      </c>
      <c r="B233" s="92" t="str">
        <f t="shared" si="22"/>
        <v>130175000</v>
      </c>
      <c r="C233" s="359">
        <f t="shared" si="23"/>
        <v>42735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СОФИЙСКА ВОДА АД</v>
      </c>
      <c r="B234" s="92" t="str">
        <f t="shared" si="22"/>
        <v>130175000</v>
      </c>
      <c r="C234" s="359">
        <f t="shared" si="23"/>
        <v>42735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СОФИЙСКА ВОДА АД</v>
      </c>
      <c r="B235" s="92" t="str">
        <f t="shared" si="22"/>
        <v>130175000</v>
      </c>
      <c r="C235" s="359">
        <f t="shared" si="23"/>
        <v>42735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СОФИЙСКА ВОДА АД</v>
      </c>
      <c r="B236" s="92" t="str">
        <f t="shared" si="22"/>
        <v>130175000</v>
      </c>
      <c r="C236" s="359">
        <f t="shared" si="23"/>
        <v>42735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8884</v>
      </c>
    </row>
    <row r="237" spans="1:8" ht="15.75">
      <c r="A237" s="92" t="str">
        <f t="shared" si="21"/>
        <v>СОФИЙСКА ВОДА АД</v>
      </c>
      <c r="B237" s="92" t="str">
        <f t="shared" si="22"/>
        <v>130175000</v>
      </c>
      <c r="C237" s="359">
        <f t="shared" si="23"/>
        <v>42735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СОФИЙСКА ВОДА АД</v>
      </c>
      <c r="B238" s="92" t="str">
        <f t="shared" si="22"/>
        <v>130175000</v>
      </c>
      <c r="C238" s="359">
        <f t="shared" si="23"/>
        <v>42735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СОФИЙСКА ВОДА АД</v>
      </c>
      <c r="B239" s="92" t="str">
        <f t="shared" si="22"/>
        <v>130175000</v>
      </c>
      <c r="C239" s="359">
        <f t="shared" si="23"/>
        <v>42735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8884</v>
      </c>
    </row>
    <row r="240" spans="1:8" ht="15.75">
      <c r="A240" s="92" t="str">
        <f t="shared" si="21"/>
        <v>СОФИЙСКА ВОДА АД</v>
      </c>
      <c r="B240" s="92" t="str">
        <f t="shared" si="22"/>
        <v>130175000</v>
      </c>
      <c r="C240" s="359">
        <f t="shared" si="23"/>
        <v>42735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СОФИЙСКА ВОДА АД</v>
      </c>
      <c r="B241" s="92" t="str">
        <f t="shared" si="22"/>
        <v>130175000</v>
      </c>
      <c r="C241" s="359">
        <f t="shared" si="23"/>
        <v>42735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СОФИЙСКА ВОДА АД</v>
      </c>
      <c r="B242" s="92" t="str">
        <f t="shared" si="22"/>
        <v>130175000</v>
      </c>
      <c r="C242" s="359">
        <f t="shared" si="23"/>
        <v>42735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СОФИЙСКА ВОДА АД</v>
      </c>
      <c r="B243" s="92" t="str">
        <f t="shared" si="22"/>
        <v>130175000</v>
      </c>
      <c r="C243" s="359">
        <f t="shared" si="23"/>
        <v>42735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СОФИЙСКА ВОДА АД</v>
      </c>
      <c r="B244" s="92" t="str">
        <f t="shared" si="22"/>
        <v>130175000</v>
      </c>
      <c r="C244" s="359">
        <f t="shared" si="23"/>
        <v>42735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СОФИЙСКА ВОДА АД</v>
      </c>
      <c r="B245" s="92" t="str">
        <f t="shared" si="22"/>
        <v>130175000</v>
      </c>
      <c r="C245" s="359">
        <f t="shared" si="23"/>
        <v>42735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СОФИЙСКА ВОДА АД</v>
      </c>
      <c r="B246" s="92" t="str">
        <f t="shared" si="22"/>
        <v>130175000</v>
      </c>
      <c r="C246" s="359">
        <f t="shared" si="23"/>
        <v>42735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СОФИЙСКА ВОДА АД</v>
      </c>
      <c r="B247" s="92" t="str">
        <f t="shared" si="22"/>
        <v>130175000</v>
      </c>
      <c r="C247" s="359">
        <f t="shared" si="23"/>
        <v>42735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СОФИЙСКА ВОДА АД</v>
      </c>
      <c r="B248" s="92" t="str">
        <f t="shared" si="22"/>
        <v>130175000</v>
      </c>
      <c r="C248" s="359">
        <f t="shared" si="23"/>
        <v>42735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СОФИЙСКА ВОДА АД</v>
      </c>
      <c r="B249" s="92" t="str">
        <f t="shared" si="22"/>
        <v>130175000</v>
      </c>
      <c r="C249" s="359">
        <f t="shared" si="23"/>
        <v>42735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СОФИЙСКА ВОДА АД</v>
      </c>
      <c r="B250" s="92" t="str">
        <f t="shared" si="22"/>
        <v>130175000</v>
      </c>
      <c r="C250" s="359">
        <f t="shared" si="23"/>
        <v>42735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СОФИЙСКА ВОДА АД</v>
      </c>
      <c r="B251" s="92" t="str">
        <f t="shared" si="22"/>
        <v>130175000</v>
      </c>
      <c r="C251" s="359">
        <f t="shared" si="23"/>
        <v>42735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СОФИЙСКА ВОДА АД</v>
      </c>
      <c r="B252" s="92" t="str">
        <f t="shared" si="22"/>
        <v>130175000</v>
      </c>
      <c r="C252" s="359">
        <f t="shared" si="23"/>
        <v>42735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СОФИЙСКА ВОДА АД</v>
      </c>
      <c r="B253" s="92" t="str">
        <f t="shared" si="22"/>
        <v>130175000</v>
      </c>
      <c r="C253" s="359">
        <f t="shared" si="23"/>
        <v>42735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СОФИЙСКА ВОДА АД</v>
      </c>
      <c r="B254" s="92" t="str">
        <f t="shared" si="22"/>
        <v>130175000</v>
      </c>
      <c r="C254" s="359">
        <f t="shared" si="23"/>
        <v>42735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СОФИЙСКА ВОДА АД</v>
      </c>
      <c r="B255" s="92" t="str">
        <f t="shared" si="22"/>
        <v>130175000</v>
      </c>
      <c r="C255" s="359">
        <f t="shared" si="23"/>
        <v>42735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СОФИЙСКА ВОДА АД</v>
      </c>
      <c r="B256" s="92" t="str">
        <f t="shared" si="22"/>
        <v>130175000</v>
      </c>
      <c r="C256" s="359">
        <f t="shared" si="23"/>
        <v>42735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СОФИЙСКА ВОДА АД</v>
      </c>
      <c r="B257" s="92" t="str">
        <f t="shared" si="22"/>
        <v>130175000</v>
      </c>
      <c r="C257" s="359">
        <f t="shared" si="23"/>
        <v>42735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СОФИЙСКА ВОДА АД</v>
      </c>
      <c r="B258" s="92" t="str">
        <f t="shared" si="22"/>
        <v>130175000</v>
      </c>
      <c r="C258" s="359">
        <f t="shared" si="23"/>
        <v>42735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СОФИЙСКА ВОДА АД</v>
      </c>
      <c r="B259" s="92" t="str">
        <f t="shared" si="22"/>
        <v>130175000</v>
      </c>
      <c r="C259" s="359">
        <f t="shared" si="23"/>
        <v>42735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СОФИЙСКА ВОДА АД</v>
      </c>
      <c r="B260" s="92" t="str">
        <f t="shared" si="22"/>
        <v>130175000</v>
      </c>
      <c r="C260" s="359">
        <f t="shared" si="23"/>
        <v>42735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СОФИЙСКА ВОДА АД</v>
      </c>
      <c r="B261" s="92" t="str">
        <f t="shared" si="22"/>
        <v>130175000</v>
      </c>
      <c r="C261" s="359">
        <f t="shared" si="23"/>
        <v>42735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СОФИЙСКА ВОДА АД</v>
      </c>
      <c r="B262" s="92" t="str">
        <f t="shared" si="22"/>
        <v>130175000</v>
      </c>
      <c r="C262" s="359">
        <f t="shared" si="23"/>
        <v>42735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-219</v>
      </c>
    </row>
    <row r="263" spans="1:8" ht="15.75">
      <c r="A263" s="92" t="str">
        <f t="shared" si="21"/>
        <v>СОФИЙСКА ВОДА АД</v>
      </c>
      <c r="B263" s="92" t="str">
        <f t="shared" si="22"/>
        <v>130175000</v>
      </c>
      <c r="C263" s="359">
        <f t="shared" si="23"/>
        <v>42735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СОФИЙСКА ВОДА АД</v>
      </c>
      <c r="B264" s="92" t="str">
        <f t="shared" si="22"/>
        <v>130175000</v>
      </c>
      <c r="C264" s="359">
        <f t="shared" si="23"/>
        <v>42735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СОФИЙСКА ВОДА АД</v>
      </c>
      <c r="B265" s="92" t="str">
        <f t="shared" si="22"/>
        <v>130175000</v>
      </c>
      <c r="C265" s="359">
        <f t="shared" si="23"/>
        <v>42735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СОФИЙСКА ВОДА АД</v>
      </c>
      <c r="B266" s="92" t="str">
        <f t="shared" si="22"/>
        <v>130175000</v>
      </c>
      <c r="C266" s="359">
        <f t="shared" si="23"/>
        <v>42735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-219</v>
      </c>
    </row>
    <row r="267" spans="1:8" ht="15.75">
      <c r="A267" s="92" t="str">
        <f t="shared" si="21"/>
        <v>СОФИЙСКА ВОДА АД</v>
      </c>
      <c r="B267" s="92" t="str">
        <f t="shared" si="22"/>
        <v>130175000</v>
      </c>
      <c r="C267" s="359">
        <f t="shared" si="23"/>
        <v>42735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СОФИЙСКА ВОДА АД</v>
      </c>
      <c r="B268" s="92" t="str">
        <f t="shared" si="22"/>
        <v>130175000</v>
      </c>
      <c r="C268" s="359">
        <f t="shared" si="23"/>
        <v>42735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СОФИЙСКА ВОДА АД</v>
      </c>
      <c r="B269" s="92" t="str">
        <f t="shared" si="22"/>
        <v>130175000</v>
      </c>
      <c r="C269" s="359">
        <f t="shared" si="23"/>
        <v>42735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СОФИЙСКА ВОДА АД</v>
      </c>
      <c r="B270" s="92" t="str">
        <f t="shared" si="22"/>
        <v>130175000</v>
      </c>
      <c r="C270" s="359">
        <f t="shared" si="23"/>
        <v>42735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СОФИЙСКА ВОДА АД</v>
      </c>
      <c r="B271" s="92" t="str">
        <f t="shared" si="22"/>
        <v>130175000</v>
      </c>
      <c r="C271" s="359">
        <f t="shared" si="23"/>
        <v>42735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СОФИЙСКА ВОДА АД</v>
      </c>
      <c r="B272" s="92" t="str">
        <f t="shared" si="22"/>
        <v>130175000</v>
      </c>
      <c r="C272" s="359">
        <f t="shared" si="23"/>
        <v>42735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СОФИЙСКА ВОДА АД</v>
      </c>
      <c r="B273" s="92" t="str">
        <f t="shared" si="22"/>
        <v>130175000</v>
      </c>
      <c r="C273" s="359">
        <f t="shared" si="23"/>
        <v>42735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СОФИЙСКА ВОДА АД</v>
      </c>
      <c r="B274" s="92" t="str">
        <f t="shared" si="22"/>
        <v>130175000</v>
      </c>
      <c r="C274" s="359">
        <f t="shared" si="23"/>
        <v>42735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СОФИЙСКА ВОДА АД</v>
      </c>
      <c r="B275" s="92" t="str">
        <f t="shared" si="22"/>
        <v>130175000</v>
      </c>
      <c r="C275" s="359">
        <f t="shared" si="23"/>
        <v>42735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-90</v>
      </c>
    </row>
    <row r="276" spans="1:8" ht="15.75">
      <c r="A276" s="92" t="str">
        <f t="shared" si="21"/>
        <v>СОФИЙСКА ВОДА АД</v>
      </c>
      <c r="B276" s="92" t="str">
        <f t="shared" si="22"/>
        <v>130175000</v>
      </c>
      <c r="C276" s="359">
        <f t="shared" si="23"/>
        <v>42735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-90</v>
      </c>
    </row>
    <row r="277" spans="1:8" ht="15.75">
      <c r="A277" s="92" t="str">
        <f t="shared" si="21"/>
        <v>СОФИЙСКА ВОДА АД</v>
      </c>
      <c r="B277" s="92" t="str">
        <f t="shared" si="22"/>
        <v>130175000</v>
      </c>
      <c r="C277" s="359">
        <f t="shared" si="23"/>
        <v>42735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СОФИЙСКА ВОДА АД</v>
      </c>
      <c r="B278" s="92" t="str">
        <f t="shared" si="22"/>
        <v>130175000</v>
      </c>
      <c r="C278" s="359">
        <f t="shared" si="23"/>
        <v>42735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СОФИЙСКА ВОДА АД</v>
      </c>
      <c r="B279" s="92" t="str">
        <f t="shared" si="22"/>
        <v>130175000</v>
      </c>
      <c r="C279" s="359">
        <f t="shared" si="23"/>
        <v>42735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СОФИЙСКА ВОДА АД</v>
      </c>
      <c r="B280" s="92" t="str">
        <f t="shared" si="22"/>
        <v>130175000</v>
      </c>
      <c r="C280" s="359">
        <f t="shared" si="23"/>
        <v>42735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-309</v>
      </c>
    </row>
    <row r="281" spans="1:8" ht="15.75">
      <c r="A281" s="92" t="str">
        <f t="shared" si="21"/>
        <v>СОФИЙСКА ВОДА АД</v>
      </c>
      <c r="B281" s="92" t="str">
        <f t="shared" si="22"/>
        <v>130175000</v>
      </c>
      <c r="C281" s="359">
        <f t="shared" si="23"/>
        <v>42735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СОФИЙСКА ВОДА АД</v>
      </c>
      <c r="B282" s="92" t="str">
        <f aca="true" t="shared" si="25" ref="B282:B345">pdeBulstat</f>
        <v>130175000</v>
      </c>
      <c r="C282" s="359">
        <f aca="true" t="shared" si="26" ref="C282:C345">endDate</f>
        <v>42735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СОФИЙСКА ВОДА АД</v>
      </c>
      <c r="B283" s="92" t="str">
        <f t="shared" si="25"/>
        <v>130175000</v>
      </c>
      <c r="C283" s="359">
        <f t="shared" si="26"/>
        <v>42735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-309</v>
      </c>
    </row>
    <row r="284" spans="1:8" ht="15.75">
      <c r="A284" s="92" t="str">
        <f t="shared" si="24"/>
        <v>СОФИЙСКА ВОДА АД</v>
      </c>
      <c r="B284" s="92" t="str">
        <f t="shared" si="25"/>
        <v>130175000</v>
      </c>
      <c r="C284" s="359">
        <f t="shared" si="26"/>
        <v>42735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10774</v>
      </c>
    </row>
    <row r="285" spans="1:8" ht="15.75">
      <c r="A285" s="92" t="str">
        <f t="shared" si="24"/>
        <v>СОФИЙСКА ВОДА АД</v>
      </c>
      <c r="B285" s="92" t="str">
        <f t="shared" si="25"/>
        <v>130175000</v>
      </c>
      <c r="C285" s="359">
        <f t="shared" si="26"/>
        <v>42735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СОФИЙСКА ВОДА АД</v>
      </c>
      <c r="B286" s="92" t="str">
        <f t="shared" si="25"/>
        <v>130175000</v>
      </c>
      <c r="C286" s="359">
        <f t="shared" si="26"/>
        <v>42735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СОФИЙСКА ВОДА АД</v>
      </c>
      <c r="B287" s="92" t="str">
        <f t="shared" si="25"/>
        <v>130175000</v>
      </c>
      <c r="C287" s="359">
        <f t="shared" si="26"/>
        <v>42735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СОФИЙСКА ВОДА АД</v>
      </c>
      <c r="B288" s="92" t="str">
        <f t="shared" si="25"/>
        <v>130175000</v>
      </c>
      <c r="C288" s="359">
        <f t="shared" si="26"/>
        <v>42735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10774</v>
      </c>
    </row>
    <row r="289" spans="1:8" ht="15.75">
      <c r="A289" s="92" t="str">
        <f t="shared" si="24"/>
        <v>СОФИЙСКА ВОДА АД</v>
      </c>
      <c r="B289" s="92" t="str">
        <f t="shared" si="25"/>
        <v>130175000</v>
      </c>
      <c r="C289" s="359">
        <f t="shared" si="26"/>
        <v>42735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СОФИЙСКА ВОДА АД</v>
      </c>
      <c r="B290" s="92" t="str">
        <f t="shared" si="25"/>
        <v>130175000</v>
      </c>
      <c r="C290" s="359">
        <f t="shared" si="26"/>
        <v>42735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СОФИЙСКА ВОДА АД</v>
      </c>
      <c r="B291" s="92" t="str">
        <f t="shared" si="25"/>
        <v>130175000</v>
      </c>
      <c r="C291" s="359">
        <f t="shared" si="26"/>
        <v>42735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СОФИЙСКА ВОДА АД</v>
      </c>
      <c r="B292" s="92" t="str">
        <f t="shared" si="25"/>
        <v>130175000</v>
      </c>
      <c r="C292" s="359">
        <f t="shared" si="26"/>
        <v>42735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СОФИЙСКА ВОДА АД</v>
      </c>
      <c r="B293" s="92" t="str">
        <f t="shared" si="25"/>
        <v>130175000</v>
      </c>
      <c r="C293" s="359">
        <f t="shared" si="26"/>
        <v>42735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СОФИЙСКА ВОДА АД</v>
      </c>
      <c r="B294" s="92" t="str">
        <f t="shared" si="25"/>
        <v>130175000</v>
      </c>
      <c r="C294" s="359">
        <f t="shared" si="26"/>
        <v>42735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СОФИЙСКА ВОДА АД</v>
      </c>
      <c r="B295" s="92" t="str">
        <f t="shared" si="25"/>
        <v>130175000</v>
      </c>
      <c r="C295" s="359">
        <f t="shared" si="26"/>
        <v>42735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СОФИЙСКА ВОДА АД</v>
      </c>
      <c r="B296" s="92" t="str">
        <f t="shared" si="25"/>
        <v>130175000</v>
      </c>
      <c r="C296" s="359">
        <f t="shared" si="26"/>
        <v>42735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СОФИЙСКА ВОДА АД</v>
      </c>
      <c r="B297" s="92" t="str">
        <f t="shared" si="25"/>
        <v>130175000</v>
      </c>
      <c r="C297" s="359">
        <f t="shared" si="26"/>
        <v>42735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СОФИЙСКА ВОДА АД</v>
      </c>
      <c r="B298" s="92" t="str">
        <f t="shared" si="25"/>
        <v>130175000</v>
      </c>
      <c r="C298" s="359">
        <f t="shared" si="26"/>
        <v>42735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СОФИЙСКА ВОДА АД</v>
      </c>
      <c r="B299" s="92" t="str">
        <f t="shared" si="25"/>
        <v>130175000</v>
      </c>
      <c r="C299" s="359">
        <f t="shared" si="26"/>
        <v>42735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СОФИЙСКА ВОДА АД</v>
      </c>
      <c r="B300" s="92" t="str">
        <f t="shared" si="25"/>
        <v>130175000</v>
      </c>
      <c r="C300" s="359">
        <f t="shared" si="26"/>
        <v>42735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СОФИЙСКА ВОДА АД</v>
      </c>
      <c r="B301" s="92" t="str">
        <f t="shared" si="25"/>
        <v>130175000</v>
      </c>
      <c r="C301" s="359">
        <f t="shared" si="26"/>
        <v>42735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СОФИЙСКА ВОДА АД</v>
      </c>
      <c r="B302" s="92" t="str">
        <f t="shared" si="25"/>
        <v>130175000</v>
      </c>
      <c r="C302" s="359">
        <f t="shared" si="26"/>
        <v>42735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10774</v>
      </c>
    </row>
    <row r="303" spans="1:8" ht="15.75">
      <c r="A303" s="92" t="str">
        <f t="shared" si="24"/>
        <v>СОФИЙСКА ВОДА АД</v>
      </c>
      <c r="B303" s="92" t="str">
        <f t="shared" si="25"/>
        <v>130175000</v>
      </c>
      <c r="C303" s="359">
        <f t="shared" si="26"/>
        <v>42735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СОФИЙСКА ВОДА АД</v>
      </c>
      <c r="B304" s="92" t="str">
        <f t="shared" si="25"/>
        <v>130175000</v>
      </c>
      <c r="C304" s="359">
        <f t="shared" si="26"/>
        <v>42735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СОФИЙСКА ВОДА АД</v>
      </c>
      <c r="B305" s="92" t="str">
        <f t="shared" si="25"/>
        <v>130175000</v>
      </c>
      <c r="C305" s="359">
        <f t="shared" si="26"/>
        <v>42735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10774</v>
      </c>
    </row>
    <row r="306" spans="1:8" ht="15.75">
      <c r="A306" s="92" t="str">
        <f t="shared" si="24"/>
        <v>СОФИЙСКА ВОДА АД</v>
      </c>
      <c r="B306" s="92" t="str">
        <f t="shared" si="25"/>
        <v>130175000</v>
      </c>
      <c r="C306" s="359">
        <f t="shared" si="26"/>
        <v>42735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СОФИЙСКА ВОДА АД</v>
      </c>
      <c r="B307" s="92" t="str">
        <f t="shared" si="25"/>
        <v>130175000</v>
      </c>
      <c r="C307" s="359">
        <f t="shared" si="26"/>
        <v>42735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СОФИЙСКА ВОДА АД</v>
      </c>
      <c r="B308" s="92" t="str">
        <f t="shared" si="25"/>
        <v>130175000</v>
      </c>
      <c r="C308" s="359">
        <f t="shared" si="26"/>
        <v>42735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СОФИЙСКА ВОДА АД</v>
      </c>
      <c r="B309" s="92" t="str">
        <f t="shared" si="25"/>
        <v>130175000</v>
      </c>
      <c r="C309" s="359">
        <f t="shared" si="26"/>
        <v>42735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СОФИЙСКА ВОДА АД</v>
      </c>
      <c r="B310" s="92" t="str">
        <f t="shared" si="25"/>
        <v>130175000</v>
      </c>
      <c r="C310" s="359">
        <f t="shared" si="26"/>
        <v>42735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СОФИЙСКА ВОДА АД</v>
      </c>
      <c r="B311" s="92" t="str">
        <f t="shared" si="25"/>
        <v>130175000</v>
      </c>
      <c r="C311" s="359">
        <f t="shared" si="26"/>
        <v>42735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СОФИЙСКА ВОДА АД</v>
      </c>
      <c r="B312" s="92" t="str">
        <f t="shared" si="25"/>
        <v>130175000</v>
      </c>
      <c r="C312" s="359">
        <f t="shared" si="26"/>
        <v>42735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СОФИЙСКА ВОДА АД</v>
      </c>
      <c r="B313" s="92" t="str">
        <f t="shared" si="25"/>
        <v>130175000</v>
      </c>
      <c r="C313" s="359">
        <f t="shared" si="26"/>
        <v>42735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СОФИЙСКА ВОДА АД</v>
      </c>
      <c r="B314" s="92" t="str">
        <f t="shared" si="25"/>
        <v>130175000</v>
      </c>
      <c r="C314" s="359">
        <f t="shared" si="26"/>
        <v>42735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СОФИЙСКА ВОДА АД</v>
      </c>
      <c r="B315" s="92" t="str">
        <f t="shared" si="25"/>
        <v>130175000</v>
      </c>
      <c r="C315" s="359">
        <f t="shared" si="26"/>
        <v>42735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СОФИЙСКА ВОДА АД</v>
      </c>
      <c r="B316" s="92" t="str">
        <f t="shared" si="25"/>
        <v>130175000</v>
      </c>
      <c r="C316" s="359">
        <f t="shared" si="26"/>
        <v>42735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СОФИЙСКА ВОДА АД</v>
      </c>
      <c r="B317" s="92" t="str">
        <f t="shared" si="25"/>
        <v>130175000</v>
      </c>
      <c r="C317" s="359">
        <f t="shared" si="26"/>
        <v>42735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СОФИЙСКА ВОДА АД</v>
      </c>
      <c r="B318" s="92" t="str">
        <f t="shared" si="25"/>
        <v>130175000</v>
      </c>
      <c r="C318" s="359">
        <f t="shared" si="26"/>
        <v>42735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СОФИЙСКА ВОДА АД</v>
      </c>
      <c r="B319" s="92" t="str">
        <f t="shared" si="25"/>
        <v>130175000</v>
      </c>
      <c r="C319" s="359">
        <f t="shared" si="26"/>
        <v>42735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СОФИЙСКА ВОДА АД</v>
      </c>
      <c r="B320" s="92" t="str">
        <f t="shared" si="25"/>
        <v>130175000</v>
      </c>
      <c r="C320" s="359">
        <f t="shared" si="26"/>
        <v>42735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СОФИЙСКА ВОДА АД</v>
      </c>
      <c r="B321" s="92" t="str">
        <f t="shared" si="25"/>
        <v>130175000</v>
      </c>
      <c r="C321" s="359">
        <f t="shared" si="26"/>
        <v>42735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СОФИЙСКА ВОДА АД</v>
      </c>
      <c r="B322" s="92" t="str">
        <f t="shared" si="25"/>
        <v>130175000</v>
      </c>
      <c r="C322" s="359">
        <f t="shared" si="26"/>
        <v>42735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СОФИЙСКА ВОДА АД</v>
      </c>
      <c r="B323" s="92" t="str">
        <f t="shared" si="25"/>
        <v>130175000</v>
      </c>
      <c r="C323" s="359">
        <f t="shared" si="26"/>
        <v>42735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СОФИЙСКА ВОДА АД</v>
      </c>
      <c r="B324" s="92" t="str">
        <f t="shared" si="25"/>
        <v>130175000</v>
      </c>
      <c r="C324" s="359">
        <f t="shared" si="26"/>
        <v>42735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СОФИЙСКА ВОДА АД</v>
      </c>
      <c r="B325" s="92" t="str">
        <f t="shared" si="25"/>
        <v>130175000</v>
      </c>
      <c r="C325" s="359">
        <f t="shared" si="26"/>
        <v>42735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СОФИЙСКА ВОДА АД</v>
      </c>
      <c r="B326" s="92" t="str">
        <f t="shared" si="25"/>
        <v>130175000</v>
      </c>
      <c r="C326" s="359">
        <f t="shared" si="26"/>
        <v>42735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СОФИЙСКА ВОДА АД</v>
      </c>
      <c r="B327" s="92" t="str">
        <f t="shared" si="25"/>
        <v>130175000</v>
      </c>
      <c r="C327" s="359">
        <f t="shared" si="26"/>
        <v>42735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СОФИЙСКА ВОДА АД</v>
      </c>
      <c r="B328" s="92" t="str">
        <f t="shared" si="25"/>
        <v>130175000</v>
      </c>
      <c r="C328" s="359">
        <f t="shared" si="26"/>
        <v>42735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0</v>
      </c>
    </row>
    <row r="329" spans="1:8" ht="15.75">
      <c r="A329" s="92" t="str">
        <f t="shared" si="24"/>
        <v>СОФИЙСКА ВОДА АД</v>
      </c>
      <c r="B329" s="92" t="str">
        <f t="shared" si="25"/>
        <v>130175000</v>
      </c>
      <c r="C329" s="359">
        <f t="shared" si="26"/>
        <v>42735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СОФИЙСКА ВОДА АД</v>
      </c>
      <c r="B330" s="92" t="str">
        <f t="shared" si="25"/>
        <v>130175000</v>
      </c>
      <c r="C330" s="359">
        <f t="shared" si="26"/>
        <v>42735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СОФИЙСКА ВОДА АД</v>
      </c>
      <c r="B331" s="92" t="str">
        <f t="shared" si="25"/>
        <v>130175000</v>
      </c>
      <c r="C331" s="359">
        <f t="shared" si="26"/>
        <v>42735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СОФИЙСКА ВОДА АД</v>
      </c>
      <c r="B332" s="92" t="str">
        <f t="shared" si="25"/>
        <v>130175000</v>
      </c>
      <c r="C332" s="359">
        <f t="shared" si="26"/>
        <v>42735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0</v>
      </c>
    </row>
    <row r="333" spans="1:8" ht="15.75">
      <c r="A333" s="92" t="str">
        <f t="shared" si="24"/>
        <v>СОФИЙСКА ВОДА АД</v>
      </c>
      <c r="B333" s="92" t="str">
        <f t="shared" si="25"/>
        <v>130175000</v>
      </c>
      <c r="C333" s="359">
        <f t="shared" si="26"/>
        <v>42735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СОФИЙСКА ВОДА АД</v>
      </c>
      <c r="B334" s="92" t="str">
        <f t="shared" si="25"/>
        <v>130175000</v>
      </c>
      <c r="C334" s="359">
        <f t="shared" si="26"/>
        <v>42735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СОФИЙСКА ВОДА АД</v>
      </c>
      <c r="B335" s="92" t="str">
        <f t="shared" si="25"/>
        <v>130175000</v>
      </c>
      <c r="C335" s="359">
        <f t="shared" si="26"/>
        <v>42735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СОФИЙСКА ВОДА АД</v>
      </c>
      <c r="B336" s="92" t="str">
        <f t="shared" si="25"/>
        <v>130175000</v>
      </c>
      <c r="C336" s="359">
        <f t="shared" si="26"/>
        <v>42735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СОФИЙСКА ВОДА АД</v>
      </c>
      <c r="B337" s="92" t="str">
        <f t="shared" si="25"/>
        <v>130175000</v>
      </c>
      <c r="C337" s="359">
        <f t="shared" si="26"/>
        <v>42735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СОФИЙСКА ВОДА АД</v>
      </c>
      <c r="B338" s="92" t="str">
        <f t="shared" si="25"/>
        <v>130175000</v>
      </c>
      <c r="C338" s="359">
        <f t="shared" si="26"/>
        <v>42735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СОФИЙСКА ВОДА АД</v>
      </c>
      <c r="B339" s="92" t="str">
        <f t="shared" si="25"/>
        <v>130175000</v>
      </c>
      <c r="C339" s="359">
        <f t="shared" si="26"/>
        <v>42735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СОФИЙСКА ВОДА АД</v>
      </c>
      <c r="B340" s="92" t="str">
        <f t="shared" si="25"/>
        <v>130175000</v>
      </c>
      <c r="C340" s="359">
        <f t="shared" si="26"/>
        <v>42735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СОФИЙСКА ВОДА АД</v>
      </c>
      <c r="B341" s="92" t="str">
        <f t="shared" si="25"/>
        <v>130175000</v>
      </c>
      <c r="C341" s="359">
        <f t="shared" si="26"/>
        <v>42735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СОФИЙСКА ВОДА АД</v>
      </c>
      <c r="B342" s="92" t="str">
        <f t="shared" si="25"/>
        <v>130175000</v>
      </c>
      <c r="C342" s="359">
        <f t="shared" si="26"/>
        <v>42735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СОФИЙСКА ВОДА АД</v>
      </c>
      <c r="B343" s="92" t="str">
        <f t="shared" si="25"/>
        <v>130175000</v>
      </c>
      <c r="C343" s="359">
        <f t="shared" si="26"/>
        <v>42735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СОФИЙСКА ВОДА АД</v>
      </c>
      <c r="B344" s="92" t="str">
        <f t="shared" si="25"/>
        <v>130175000</v>
      </c>
      <c r="C344" s="359">
        <f t="shared" si="26"/>
        <v>42735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СОФИЙСКА ВОДА АД</v>
      </c>
      <c r="B345" s="92" t="str">
        <f t="shared" si="25"/>
        <v>130175000</v>
      </c>
      <c r="C345" s="359">
        <f t="shared" si="26"/>
        <v>42735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СОФИЙСКА ВОДА АД</v>
      </c>
      <c r="B346" s="92" t="str">
        <f aca="true" t="shared" si="28" ref="B346:B409">pdeBulstat</f>
        <v>130175000</v>
      </c>
      <c r="C346" s="359">
        <f aca="true" t="shared" si="29" ref="C346:C409">endDate</f>
        <v>42735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0</v>
      </c>
    </row>
    <row r="347" spans="1:8" ht="15.75">
      <c r="A347" s="92" t="str">
        <f t="shared" si="27"/>
        <v>СОФИЙСКА ВОДА АД</v>
      </c>
      <c r="B347" s="92" t="str">
        <f t="shared" si="28"/>
        <v>130175000</v>
      </c>
      <c r="C347" s="359">
        <f t="shared" si="29"/>
        <v>42735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СОФИЙСКА ВОДА АД</v>
      </c>
      <c r="B348" s="92" t="str">
        <f t="shared" si="28"/>
        <v>130175000</v>
      </c>
      <c r="C348" s="359">
        <f t="shared" si="29"/>
        <v>42735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СОФИЙСКА ВОДА АД</v>
      </c>
      <c r="B349" s="92" t="str">
        <f t="shared" si="28"/>
        <v>130175000</v>
      </c>
      <c r="C349" s="359">
        <f t="shared" si="29"/>
        <v>42735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0</v>
      </c>
    </row>
    <row r="350" spans="1:8" ht="15.75">
      <c r="A350" s="92" t="str">
        <f t="shared" si="27"/>
        <v>СОФИЙСКА ВОДА АД</v>
      </c>
      <c r="B350" s="92" t="str">
        <f t="shared" si="28"/>
        <v>130175000</v>
      </c>
      <c r="C350" s="359">
        <f t="shared" si="29"/>
        <v>42735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160867</v>
      </c>
    </row>
    <row r="351" spans="1:8" ht="15.75">
      <c r="A351" s="92" t="str">
        <f t="shared" si="27"/>
        <v>СОФИЙСКА ВОДА АД</v>
      </c>
      <c r="B351" s="92" t="str">
        <f t="shared" si="28"/>
        <v>130175000</v>
      </c>
      <c r="C351" s="359">
        <f t="shared" si="29"/>
        <v>42735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СОФИЙСКА ВОДА АД</v>
      </c>
      <c r="B352" s="92" t="str">
        <f t="shared" si="28"/>
        <v>130175000</v>
      </c>
      <c r="C352" s="359">
        <f t="shared" si="29"/>
        <v>42735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СОФИЙСКА ВОДА АД</v>
      </c>
      <c r="B353" s="92" t="str">
        <f t="shared" si="28"/>
        <v>130175000</v>
      </c>
      <c r="C353" s="359">
        <f t="shared" si="29"/>
        <v>42735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СОФИЙСКА ВОДА АД</v>
      </c>
      <c r="B354" s="92" t="str">
        <f t="shared" si="28"/>
        <v>130175000</v>
      </c>
      <c r="C354" s="359">
        <f t="shared" si="29"/>
        <v>42735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160867</v>
      </c>
    </row>
    <row r="355" spans="1:8" ht="15.75">
      <c r="A355" s="92" t="str">
        <f t="shared" si="27"/>
        <v>СОФИЙСКА ВОДА АД</v>
      </c>
      <c r="B355" s="92" t="str">
        <f t="shared" si="28"/>
        <v>130175000</v>
      </c>
      <c r="C355" s="359">
        <f t="shared" si="29"/>
        <v>42735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25052</v>
      </c>
    </row>
    <row r="356" spans="1:8" ht="15.75">
      <c r="A356" s="92" t="str">
        <f t="shared" si="27"/>
        <v>СОФИЙСКА ВОДА АД</v>
      </c>
      <c r="B356" s="92" t="str">
        <f t="shared" si="28"/>
        <v>130175000</v>
      </c>
      <c r="C356" s="359">
        <f t="shared" si="29"/>
        <v>42735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СОФИЙСКА ВОДА АД</v>
      </c>
      <c r="B357" s="92" t="str">
        <f t="shared" si="28"/>
        <v>130175000</v>
      </c>
      <c r="C357" s="359">
        <f t="shared" si="29"/>
        <v>42735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СОФИЙСКА ВОДА АД</v>
      </c>
      <c r="B358" s="92" t="str">
        <f t="shared" si="28"/>
        <v>130175000</v>
      </c>
      <c r="C358" s="359">
        <f t="shared" si="29"/>
        <v>42735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СОФИЙСКА ВОДА АД</v>
      </c>
      <c r="B359" s="92" t="str">
        <f t="shared" si="28"/>
        <v>130175000</v>
      </c>
      <c r="C359" s="359">
        <f t="shared" si="29"/>
        <v>42735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СОФИЙСКА ВОДА АД</v>
      </c>
      <c r="B360" s="92" t="str">
        <f t="shared" si="28"/>
        <v>130175000</v>
      </c>
      <c r="C360" s="359">
        <f t="shared" si="29"/>
        <v>42735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СОФИЙСКА ВОДА АД</v>
      </c>
      <c r="B361" s="92" t="str">
        <f t="shared" si="28"/>
        <v>130175000</v>
      </c>
      <c r="C361" s="359">
        <f t="shared" si="29"/>
        <v>42735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СОФИЙСКА ВОДА АД</v>
      </c>
      <c r="B362" s="92" t="str">
        <f t="shared" si="28"/>
        <v>130175000</v>
      </c>
      <c r="C362" s="359">
        <f t="shared" si="29"/>
        <v>42735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СОФИЙСКА ВОДА АД</v>
      </c>
      <c r="B363" s="92" t="str">
        <f t="shared" si="28"/>
        <v>130175000</v>
      </c>
      <c r="C363" s="359">
        <f t="shared" si="29"/>
        <v>42735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СОФИЙСКА ВОДА АД</v>
      </c>
      <c r="B364" s="92" t="str">
        <f t="shared" si="28"/>
        <v>130175000</v>
      </c>
      <c r="C364" s="359">
        <f t="shared" si="29"/>
        <v>42735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СОФИЙСКА ВОДА АД</v>
      </c>
      <c r="B365" s="92" t="str">
        <f t="shared" si="28"/>
        <v>130175000</v>
      </c>
      <c r="C365" s="359">
        <f t="shared" si="29"/>
        <v>42735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СОФИЙСКА ВОДА АД</v>
      </c>
      <c r="B366" s="92" t="str">
        <f t="shared" si="28"/>
        <v>130175000</v>
      </c>
      <c r="C366" s="359">
        <f t="shared" si="29"/>
        <v>42735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СОФИЙСКА ВОДА АД</v>
      </c>
      <c r="B367" s="92" t="str">
        <f t="shared" si="28"/>
        <v>130175000</v>
      </c>
      <c r="C367" s="359">
        <f t="shared" si="29"/>
        <v>42735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СОФИЙСКА ВОДА АД</v>
      </c>
      <c r="B368" s="92" t="str">
        <f t="shared" si="28"/>
        <v>130175000</v>
      </c>
      <c r="C368" s="359">
        <f t="shared" si="29"/>
        <v>42735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185919</v>
      </c>
    </row>
    <row r="369" spans="1:8" ht="15.75">
      <c r="A369" s="92" t="str">
        <f t="shared" si="27"/>
        <v>СОФИЙСКА ВОДА АД</v>
      </c>
      <c r="B369" s="92" t="str">
        <f t="shared" si="28"/>
        <v>130175000</v>
      </c>
      <c r="C369" s="359">
        <f t="shared" si="29"/>
        <v>42735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СОФИЙСКА ВОДА АД</v>
      </c>
      <c r="B370" s="92" t="str">
        <f t="shared" si="28"/>
        <v>130175000</v>
      </c>
      <c r="C370" s="359">
        <f t="shared" si="29"/>
        <v>42735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СОФИЙСКА ВОДА АД</v>
      </c>
      <c r="B371" s="92" t="str">
        <f t="shared" si="28"/>
        <v>130175000</v>
      </c>
      <c r="C371" s="359">
        <f t="shared" si="29"/>
        <v>42735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185919</v>
      </c>
    </row>
    <row r="372" spans="1:8" ht="15.75">
      <c r="A372" s="92" t="str">
        <f t="shared" si="27"/>
        <v>СОФИЙСКА ВОДА АД</v>
      </c>
      <c r="B372" s="92" t="str">
        <f t="shared" si="28"/>
        <v>130175000</v>
      </c>
      <c r="C372" s="359">
        <f t="shared" si="29"/>
        <v>42735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СОФИЙСКА ВОДА АД</v>
      </c>
      <c r="B373" s="92" t="str">
        <f t="shared" si="28"/>
        <v>130175000</v>
      </c>
      <c r="C373" s="359">
        <f t="shared" si="29"/>
        <v>42735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СОФИЙСКА ВОДА АД</v>
      </c>
      <c r="B374" s="92" t="str">
        <f t="shared" si="28"/>
        <v>130175000</v>
      </c>
      <c r="C374" s="359">
        <f t="shared" si="29"/>
        <v>42735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СОФИЙСКА ВОДА АД</v>
      </c>
      <c r="B375" s="92" t="str">
        <f t="shared" si="28"/>
        <v>130175000</v>
      </c>
      <c r="C375" s="359">
        <f t="shared" si="29"/>
        <v>42735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СОФИЙСКА ВОДА АД</v>
      </c>
      <c r="B376" s="92" t="str">
        <f t="shared" si="28"/>
        <v>130175000</v>
      </c>
      <c r="C376" s="359">
        <f t="shared" si="29"/>
        <v>42735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СОФИЙСКА ВОДА АД</v>
      </c>
      <c r="B377" s="92" t="str">
        <f t="shared" si="28"/>
        <v>130175000</v>
      </c>
      <c r="C377" s="359">
        <f t="shared" si="29"/>
        <v>42735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СОФИЙСКА ВОДА АД</v>
      </c>
      <c r="B378" s="92" t="str">
        <f t="shared" si="28"/>
        <v>130175000</v>
      </c>
      <c r="C378" s="359">
        <f t="shared" si="29"/>
        <v>42735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СОФИЙСКА ВОДА АД</v>
      </c>
      <c r="B379" s="92" t="str">
        <f t="shared" si="28"/>
        <v>130175000</v>
      </c>
      <c r="C379" s="359">
        <f t="shared" si="29"/>
        <v>42735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СОФИЙСКА ВОДА АД</v>
      </c>
      <c r="B380" s="92" t="str">
        <f t="shared" si="28"/>
        <v>130175000</v>
      </c>
      <c r="C380" s="359">
        <f t="shared" si="29"/>
        <v>42735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СОФИЙСКА ВОДА АД</v>
      </c>
      <c r="B381" s="92" t="str">
        <f t="shared" si="28"/>
        <v>130175000</v>
      </c>
      <c r="C381" s="359">
        <f t="shared" si="29"/>
        <v>42735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СОФИЙСКА ВОДА АД</v>
      </c>
      <c r="B382" s="92" t="str">
        <f t="shared" si="28"/>
        <v>130175000</v>
      </c>
      <c r="C382" s="359">
        <f t="shared" si="29"/>
        <v>42735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СОФИЙСКА ВОДА АД</v>
      </c>
      <c r="B383" s="92" t="str">
        <f t="shared" si="28"/>
        <v>130175000</v>
      </c>
      <c r="C383" s="359">
        <f t="shared" si="29"/>
        <v>42735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СОФИЙСКА ВОДА АД</v>
      </c>
      <c r="B384" s="92" t="str">
        <f t="shared" si="28"/>
        <v>130175000</v>
      </c>
      <c r="C384" s="359">
        <f t="shared" si="29"/>
        <v>42735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СОФИЙСКА ВОДА АД</v>
      </c>
      <c r="B385" s="92" t="str">
        <f t="shared" si="28"/>
        <v>130175000</v>
      </c>
      <c r="C385" s="359">
        <f t="shared" si="29"/>
        <v>42735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СОФИЙСКА ВОДА АД</v>
      </c>
      <c r="B386" s="92" t="str">
        <f t="shared" si="28"/>
        <v>130175000</v>
      </c>
      <c r="C386" s="359">
        <f t="shared" si="29"/>
        <v>42735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СОФИЙСКА ВОДА АД</v>
      </c>
      <c r="B387" s="92" t="str">
        <f t="shared" si="28"/>
        <v>130175000</v>
      </c>
      <c r="C387" s="359">
        <f t="shared" si="29"/>
        <v>42735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СОФИЙСКА ВОДА АД</v>
      </c>
      <c r="B388" s="92" t="str">
        <f t="shared" si="28"/>
        <v>130175000</v>
      </c>
      <c r="C388" s="359">
        <f t="shared" si="29"/>
        <v>42735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СОФИЙСКА ВОДА АД</v>
      </c>
      <c r="B389" s="92" t="str">
        <f t="shared" si="28"/>
        <v>130175000</v>
      </c>
      <c r="C389" s="359">
        <f t="shared" si="29"/>
        <v>42735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СОФИЙСКА ВОДА АД</v>
      </c>
      <c r="B390" s="92" t="str">
        <f t="shared" si="28"/>
        <v>130175000</v>
      </c>
      <c r="C390" s="359">
        <f t="shared" si="29"/>
        <v>42735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СОФИЙСКА ВОДА АД</v>
      </c>
      <c r="B391" s="92" t="str">
        <f t="shared" si="28"/>
        <v>130175000</v>
      </c>
      <c r="C391" s="359">
        <f t="shared" si="29"/>
        <v>42735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СОФИЙСКА ВОДА АД</v>
      </c>
      <c r="B392" s="92" t="str">
        <f t="shared" si="28"/>
        <v>130175000</v>
      </c>
      <c r="C392" s="359">
        <f t="shared" si="29"/>
        <v>42735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СОФИЙСКА ВОДА АД</v>
      </c>
      <c r="B393" s="92" t="str">
        <f t="shared" si="28"/>
        <v>130175000</v>
      </c>
      <c r="C393" s="359">
        <f t="shared" si="29"/>
        <v>42735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СОФИЙСКА ВОДА АД</v>
      </c>
      <c r="B394" s="92" t="str">
        <f t="shared" si="28"/>
        <v>130175000</v>
      </c>
      <c r="C394" s="359">
        <f t="shared" si="29"/>
        <v>42735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СОФИЙСКА ВОДА АД</v>
      </c>
      <c r="B395" s="92" t="str">
        <f t="shared" si="28"/>
        <v>130175000</v>
      </c>
      <c r="C395" s="359">
        <f t="shared" si="29"/>
        <v>42735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СОФИЙСКА ВОДА АД</v>
      </c>
      <c r="B396" s="92" t="str">
        <f t="shared" si="28"/>
        <v>130175000</v>
      </c>
      <c r="C396" s="359">
        <f t="shared" si="29"/>
        <v>42735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СОФИЙСКА ВОДА АД</v>
      </c>
      <c r="B397" s="92" t="str">
        <f t="shared" si="28"/>
        <v>130175000</v>
      </c>
      <c r="C397" s="359">
        <f t="shared" si="29"/>
        <v>42735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СОФИЙСКА ВОДА АД</v>
      </c>
      <c r="B398" s="92" t="str">
        <f t="shared" si="28"/>
        <v>130175000</v>
      </c>
      <c r="C398" s="359">
        <f t="shared" si="29"/>
        <v>42735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СОФИЙСКА ВОДА АД</v>
      </c>
      <c r="B399" s="92" t="str">
        <f t="shared" si="28"/>
        <v>130175000</v>
      </c>
      <c r="C399" s="359">
        <f t="shared" si="29"/>
        <v>42735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СОФИЙСКА ВОДА АД</v>
      </c>
      <c r="B400" s="92" t="str">
        <f t="shared" si="28"/>
        <v>130175000</v>
      </c>
      <c r="C400" s="359">
        <f t="shared" si="29"/>
        <v>42735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СОФИЙСКА ВОДА АД</v>
      </c>
      <c r="B401" s="92" t="str">
        <f t="shared" si="28"/>
        <v>130175000</v>
      </c>
      <c r="C401" s="359">
        <f t="shared" si="29"/>
        <v>42735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СОФИЙСКА ВОДА АД</v>
      </c>
      <c r="B402" s="92" t="str">
        <f t="shared" si="28"/>
        <v>130175000</v>
      </c>
      <c r="C402" s="359">
        <f t="shared" si="29"/>
        <v>42735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СОФИЙСКА ВОДА АД</v>
      </c>
      <c r="B403" s="92" t="str">
        <f t="shared" si="28"/>
        <v>130175000</v>
      </c>
      <c r="C403" s="359">
        <f t="shared" si="29"/>
        <v>42735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СОФИЙСКА ВОДА АД</v>
      </c>
      <c r="B404" s="92" t="str">
        <f t="shared" si="28"/>
        <v>130175000</v>
      </c>
      <c r="C404" s="359">
        <f t="shared" si="29"/>
        <v>42735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СОФИЙСКА ВОДА АД</v>
      </c>
      <c r="B405" s="92" t="str">
        <f t="shared" si="28"/>
        <v>130175000</v>
      </c>
      <c r="C405" s="359">
        <f t="shared" si="29"/>
        <v>42735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СОФИЙСКА ВОДА АД</v>
      </c>
      <c r="B406" s="92" t="str">
        <f t="shared" si="28"/>
        <v>130175000</v>
      </c>
      <c r="C406" s="359">
        <f t="shared" si="29"/>
        <v>42735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СОФИЙСКА ВОДА АД</v>
      </c>
      <c r="B407" s="92" t="str">
        <f t="shared" si="28"/>
        <v>130175000</v>
      </c>
      <c r="C407" s="359">
        <f t="shared" si="29"/>
        <v>42735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СОФИЙСКА ВОДА АД</v>
      </c>
      <c r="B408" s="92" t="str">
        <f t="shared" si="28"/>
        <v>130175000</v>
      </c>
      <c r="C408" s="359">
        <f t="shared" si="29"/>
        <v>42735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СОФИЙСКА ВОДА АД</v>
      </c>
      <c r="B409" s="92" t="str">
        <f t="shared" si="28"/>
        <v>130175000</v>
      </c>
      <c r="C409" s="359">
        <f t="shared" si="29"/>
        <v>42735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СОФИЙСКА ВОДА АД</v>
      </c>
      <c r="B410" s="92" t="str">
        <f aca="true" t="shared" si="31" ref="B410:B459">pdeBulstat</f>
        <v>130175000</v>
      </c>
      <c r="C410" s="359">
        <f aca="true" t="shared" si="32" ref="C410:C459">endDate</f>
        <v>42735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СОФИЙСКА ВОДА АД</v>
      </c>
      <c r="B411" s="92" t="str">
        <f t="shared" si="31"/>
        <v>130175000</v>
      </c>
      <c r="C411" s="359">
        <f t="shared" si="32"/>
        <v>42735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СОФИЙСКА ВОДА АД</v>
      </c>
      <c r="B412" s="92" t="str">
        <f t="shared" si="31"/>
        <v>130175000</v>
      </c>
      <c r="C412" s="359">
        <f t="shared" si="32"/>
        <v>42735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СОФИЙСКА ВОДА АД</v>
      </c>
      <c r="B413" s="92" t="str">
        <f t="shared" si="31"/>
        <v>130175000</v>
      </c>
      <c r="C413" s="359">
        <f t="shared" si="32"/>
        <v>42735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СОФИЙСКА ВОДА АД</v>
      </c>
      <c r="B414" s="92" t="str">
        <f t="shared" si="31"/>
        <v>130175000</v>
      </c>
      <c r="C414" s="359">
        <f t="shared" si="32"/>
        <v>42735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СОФИЙСКА ВОДА АД</v>
      </c>
      <c r="B415" s="92" t="str">
        <f t="shared" si="31"/>
        <v>130175000</v>
      </c>
      <c r="C415" s="359">
        <f t="shared" si="32"/>
        <v>42735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СОФИЙСКА ВОДА АД</v>
      </c>
      <c r="B416" s="92" t="str">
        <f t="shared" si="31"/>
        <v>130175000</v>
      </c>
      <c r="C416" s="359">
        <f t="shared" si="32"/>
        <v>42735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180306</v>
      </c>
    </row>
    <row r="417" spans="1:8" ht="15.75">
      <c r="A417" s="92" t="str">
        <f t="shared" si="30"/>
        <v>СОФИЙСКА ВОДА АД</v>
      </c>
      <c r="B417" s="92" t="str">
        <f t="shared" si="31"/>
        <v>130175000</v>
      </c>
      <c r="C417" s="359">
        <f t="shared" si="32"/>
        <v>42735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СОФИЙСКА ВОДА АД</v>
      </c>
      <c r="B418" s="92" t="str">
        <f t="shared" si="31"/>
        <v>130175000</v>
      </c>
      <c r="C418" s="359">
        <f t="shared" si="32"/>
        <v>42735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СОФИЙСКА ВОДА АД</v>
      </c>
      <c r="B419" s="92" t="str">
        <f t="shared" si="31"/>
        <v>130175000</v>
      </c>
      <c r="C419" s="359">
        <f t="shared" si="32"/>
        <v>42735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СОФИЙСКА ВОДА АД</v>
      </c>
      <c r="B420" s="92" t="str">
        <f t="shared" si="31"/>
        <v>130175000</v>
      </c>
      <c r="C420" s="359">
        <f t="shared" si="32"/>
        <v>42735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180306</v>
      </c>
    </row>
    <row r="421" spans="1:8" ht="15.75">
      <c r="A421" s="92" t="str">
        <f t="shared" si="30"/>
        <v>СОФИЙСКА ВОДА АД</v>
      </c>
      <c r="B421" s="92" t="str">
        <f t="shared" si="31"/>
        <v>130175000</v>
      </c>
      <c r="C421" s="359">
        <f t="shared" si="32"/>
        <v>42735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25052</v>
      </c>
    </row>
    <row r="422" spans="1:8" ht="15.75">
      <c r="A422" s="92" t="str">
        <f t="shared" si="30"/>
        <v>СОФИЙСКА ВОДА АД</v>
      </c>
      <c r="B422" s="92" t="str">
        <f t="shared" si="31"/>
        <v>130175000</v>
      </c>
      <c r="C422" s="359">
        <f t="shared" si="32"/>
        <v>42735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СОФИЙСКА ВОДА АД</v>
      </c>
      <c r="B423" s="92" t="str">
        <f t="shared" si="31"/>
        <v>130175000</v>
      </c>
      <c r="C423" s="359">
        <f t="shared" si="32"/>
        <v>42735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СОФИЙСКА ВОДА АД</v>
      </c>
      <c r="B424" s="92" t="str">
        <f t="shared" si="31"/>
        <v>130175000</v>
      </c>
      <c r="C424" s="359">
        <f t="shared" si="32"/>
        <v>42735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СОФИЙСКА ВОДА АД</v>
      </c>
      <c r="B425" s="92" t="str">
        <f t="shared" si="31"/>
        <v>130175000</v>
      </c>
      <c r="C425" s="359">
        <f t="shared" si="32"/>
        <v>42735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СОФИЙСКА ВОДА АД</v>
      </c>
      <c r="B426" s="92" t="str">
        <f t="shared" si="31"/>
        <v>130175000</v>
      </c>
      <c r="C426" s="359">
        <f t="shared" si="32"/>
        <v>42735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СОФИЙСКА ВОДА АД</v>
      </c>
      <c r="B427" s="92" t="str">
        <f t="shared" si="31"/>
        <v>130175000</v>
      </c>
      <c r="C427" s="359">
        <f t="shared" si="32"/>
        <v>42735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СОФИЙСКА ВОДА АД</v>
      </c>
      <c r="B428" s="92" t="str">
        <f t="shared" si="31"/>
        <v>130175000</v>
      </c>
      <c r="C428" s="359">
        <f t="shared" si="32"/>
        <v>42735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СОФИЙСКА ВОДА АД</v>
      </c>
      <c r="B429" s="92" t="str">
        <f t="shared" si="31"/>
        <v>130175000</v>
      </c>
      <c r="C429" s="359">
        <f t="shared" si="32"/>
        <v>42735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-90</v>
      </c>
    </row>
    <row r="430" spans="1:8" ht="15.75">
      <c r="A430" s="92" t="str">
        <f t="shared" si="30"/>
        <v>СОФИЙСКА ВОДА АД</v>
      </c>
      <c r="B430" s="92" t="str">
        <f t="shared" si="31"/>
        <v>130175000</v>
      </c>
      <c r="C430" s="359">
        <f t="shared" si="32"/>
        <v>42735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-90</v>
      </c>
    </row>
    <row r="431" spans="1:8" ht="15.75">
      <c r="A431" s="92" t="str">
        <f t="shared" si="30"/>
        <v>СОФИЙСКА ВОДА АД</v>
      </c>
      <c r="B431" s="92" t="str">
        <f t="shared" si="31"/>
        <v>130175000</v>
      </c>
      <c r="C431" s="359">
        <f t="shared" si="32"/>
        <v>42735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СОФИЙСКА ВОДА АД</v>
      </c>
      <c r="B432" s="92" t="str">
        <f t="shared" si="31"/>
        <v>130175000</v>
      </c>
      <c r="C432" s="359">
        <f t="shared" si="32"/>
        <v>42735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СОФИЙСКА ВОДА АД</v>
      </c>
      <c r="B433" s="92" t="str">
        <f t="shared" si="31"/>
        <v>130175000</v>
      </c>
      <c r="C433" s="359">
        <f t="shared" si="32"/>
        <v>42735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СОФИЙСКА ВОДА АД</v>
      </c>
      <c r="B434" s="92" t="str">
        <f t="shared" si="31"/>
        <v>130175000</v>
      </c>
      <c r="C434" s="359">
        <f t="shared" si="32"/>
        <v>42735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205268</v>
      </c>
    </row>
    <row r="435" spans="1:8" ht="15.75">
      <c r="A435" s="92" t="str">
        <f t="shared" si="30"/>
        <v>СОФИЙСКА ВОДА АД</v>
      </c>
      <c r="B435" s="92" t="str">
        <f t="shared" si="31"/>
        <v>130175000</v>
      </c>
      <c r="C435" s="359">
        <f t="shared" si="32"/>
        <v>42735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СОФИЙСКА ВОДА АД</v>
      </c>
      <c r="B436" s="92" t="str">
        <f t="shared" si="31"/>
        <v>130175000</v>
      </c>
      <c r="C436" s="359">
        <f t="shared" si="32"/>
        <v>42735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СОФИЙСКА ВОДА АД</v>
      </c>
      <c r="B437" s="92" t="str">
        <f t="shared" si="31"/>
        <v>130175000</v>
      </c>
      <c r="C437" s="359">
        <f t="shared" si="32"/>
        <v>42735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205268</v>
      </c>
    </row>
    <row r="438" spans="1:8" ht="15.75">
      <c r="A438" s="92" t="str">
        <f t="shared" si="30"/>
        <v>СОФИЙСКА ВОДА АД</v>
      </c>
      <c r="B438" s="92" t="str">
        <f t="shared" si="31"/>
        <v>130175000</v>
      </c>
      <c r="C438" s="359">
        <f t="shared" si="32"/>
        <v>42735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СОФИЙСКА ВОДА АД</v>
      </c>
      <c r="B439" s="92" t="str">
        <f t="shared" si="31"/>
        <v>130175000</v>
      </c>
      <c r="C439" s="359">
        <f t="shared" si="32"/>
        <v>42735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СОФИЙСКА ВОДА АД</v>
      </c>
      <c r="B440" s="92" t="str">
        <f t="shared" si="31"/>
        <v>130175000</v>
      </c>
      <c r="C440" s="359">
        <f t="shared" si="32"/>
        <v>42735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СОФИЙСКА ВОДА АД</v>
      </c>
      <c r="B441" s="92" t="str">
        <f t="shared" si="31"/>
        <v>130175000</v>
      </c>
      <c r="C441" s="359">
        <f t="shared" si="32"/>
        <v>42735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СОФИЙСКА ВОДА АД</v>
      </c>
      <c r="B442" s="92" t="str">
        <f t="shared" si="31"/>
        <v>130175000</v>
      </c>
      <c r="C442" s="359">
        <f t="shared" si="32"/>
        <v>42735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СОФИЙСКА ВОДА АД</v>
      </c>
      <c r="B443" s="92" t="str">
        <f t="shared" si="31"/>
        <v>130175000</v>
      </c>
      <c r="C443" s="359">
        <f t="shared" si="32"/>
        <v>42735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СОФИЙСКА ВОДА АД</v>
      </c>
      <c r="B444" s="92" t="str">
        <f t="shared" si="31"/>
        <v>130175000</v>
      </c>
      <c r="C444" s="359">
        <f t="shared" si="32"/>
        <v>42735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СОФИЙСКА ВОДА АД</v>
      </c>
      <c r="B445" s="92" t="str">
        <f t="shared" si="31"/>
        <v>130175000</v>
      </c>
      <c r="C445" s="359">
        <f t="shared" si="32"/>
        <v>42735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СОФИЙСКА ВОДА АД</v>
      </c>
      <c r="B446" s="92" t="str">
        <f t="shared" si="31"/>
        <v>130175000</v>
      </c>
      <c r="C446" s="359">
        <f t="shared" si="32"/>
        <v>42735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СОФИЙСКА ВОДА АД</v>
      </c>
      <c r="B447" s="92" t="str">
        <f t="shared" si="31"/>
        <v>130175000</v>
      </c>
      <c r="C447" s="359">
        <f t="shared" si="32"/>
        <v>42735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СОФИЙСКА ВОДА АД</v>
      </c>
      <c r="B448" s="92" t="str">
        <f t="shared" si="31"/>
        <v>130175000</v>
      </c>
      <c r="C448" s="359">
        <f t="shared" si="32"/>
        <v>42735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СОФИЙСКА ВОДА АД</v>
      </c>
      <c r="B449" s="92" t="str">
        <f t="shared" si="31"/>
        <v>130175000</v>
      </c>
      <c r="C449" s="359">
        <f t="shared" si="32"/>
        <v>42735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СОФИЙСКА ВОДА АД</v>
      </c>
      <c r="B450" s="92" t="str">
        <f t="shared" si="31"/>
        <v>130175000</v>
      </c>
      <c r="C450" s="359">
        <f t="shared" si="32"/>
        <v>42735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СОФИЙСКА ВОДА АД</v>
      </c>
      <c r="B451" s="92" t="str">
        <f t="shared" si="31"/>
        <v>130175000</v>
      </c>
      <c r="C451" s="359">
        <f t="shared" si="32"/>
        <v>42735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СОФИЙСКА ВОДА АД</v>
      </c>
      <c r="B452" s="92" t="str">
        <f t="shared" si="31"/>
        <v>130175000</v>
      </c>
      <c r="C452" s="359">
        <f t="shared" si="32"/>
        <v>42735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СОФИЙСКА ВОДА АД</v>
      </c>
      <c r="B453" s="92" t="str">
        <f t="shared" si="31"/>
        <v>130175000</v>
      </c>
      <c r="C453" s="359">
        <f t="shared" si="32"/>
        <v>42735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СОФИЙСКА ВОДА АД</v>
      </c>
      <c r="B454" s="92" t="str">
        <f t="shared" si="31"/>
        <v>130175000</v>
      </c>
      <c r="C454" s="359">
        <f t="shared" si="32"/>
        <v>42735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СОФИЙСКА ВОДА АД</v>
      </c>
      <c r="B455" s="92" t="str">
        <f t="shared" si="31"/>
        <v>130175000</v>
      </c>
      <c r="C455" s="359">
        <f t="shared" si="32"/>
        <v>42735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СОФИЙСКА ВОДА АД</v>
      </c>
      <c r="B456" s="92" t="str">
        <f t="shared" si="31"/>
        <v>130175000</v>
      </c>
      <c r="C456" s="359">
        <f t="shared" si="32"/>
        <v>42735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СОФИЙСКА ВОДА АД</v>
      </c>
      <c r="B457" s="92" t="str">
        <f t="shared" si="31"/>
        <v>130175000</v>
      </c>
      <c r="C457" s="359">
        <f t="shared" si="32"/>
        <v>42735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СОФИЙСКА ВОДА АД</v>
      </c>
      <c r="B458" s="92" t="str">
        <f t="shared" si="31"/>
        <v>130175000</v>
      </c>
      <c r="C458" s="359">
        <f t="shared" si="32"/>
        <v>42735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СОФИЙСКА ВОДА АД</v>
      </c>
      <c r="B459" s="92" t="str">
        <f t="shared" si="31"/>
        <v>130175000</v>
      </c>
      <c r="C459" s="359">
        <f t="shared" si="32"/>
        <v>42735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СОФИЙСКА ВОДА АД</v>
      </c>
      <c r="B464" s="92" t="str">
        <f aca="true" t="shared" si="34" ref="B464:B503">pdeBulstat</f>
        <v>130175000</v>
      </c>
      <c r="C464" s="359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5">
        <f>'Справка 5'!C27</f>
        <v>5</v>
      </c>
    </row>
    <row r="465" spans="1:8" ht="15.75">
      <c r="A465" s="92" t="str">
        <f t="shared" si="33"/>
        <v>СОФИЙСКА ВОДА АД</v>
      </c>
      <c r="B465" s="92" t="str">
        <f t="shared" si="34"/>
        <v>130175000</v>
      </c>
      <c r="C465" s="359">
        <f t="shared" si="35"/>
        <v>42735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СОФИЙСКА ВОДА АД</v>
      </c>
      <c r="B466" s="92" t="str">
        <f t="shared" si="34"/>
        <v>130175000</v>
      </c>
      <c r="C466" s="359">
        <f t="shared" si="35"/>
        <v>42735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СОФИЙСКА ВОДА АД</v>
      </c>
      <c r="B467" s="92" t="str">
        <f t="shared" si="34"/>
        <v>130175000</v>
      </c>
      <c r="C467" s="359">
        <f t="shared" si="35"/>
        <v>42735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СОФИЙСКА ВОДА АД</v>
      </c>
      <c r="B468" s="92" t="str">
        <f t="shared" si="34"/>
        <v>130175000</v>
      </c>
      <c r="C468" s="359">
        <f t="shared" si="35"/>
        <v>42735</v>
      </c>
      <c r="D468" s="92" t="s">
        <v>528</v>
      </c>
      <c r="E468" s="92">
        <v>1</v>
      </c>
      <c r="F468" s="92" t="s">
        <v>517</v>
      </c>
      <c r="H468" s="285">
        <f>'Справка 5'!C79</f>
        <v>5</v>
      </c>
    </row>
    <row r="469" spans="1:8" ht="15.75">
      <c r="A469" s="92" t="str">
        <f t="shared" si="33"/>
        <v>СОФИЙСКА ВОДА АД</v>
      </c>
      <c r="B469" s="92" t="str">
        <f t="shared" si="34"/>
        <v>130175000</v>
      </c>
      <c r="C469" s="359">
        <f t="shared" si="35"/>
        <v>42735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СОФИЙСКА ВОДА АД</v>
      </c>
      <c r="B470" s="92" t="str">
        <f t="shared" si="34"/>
        <v>130175000</v>
      </c>
      <c r="C470" s="359">
        <f t="shared" si="35"/>
        <v>42735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СОФИЙСКА ВОДА АД</v>
      </c>
      <c r="B471" s="92" t="str">
        <f t="shared" si="34"/>
        <v>130175000</v>
      </c>
      <c r="C471" s="359">
        <f t="shared" si="35"/>
        <v>42735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СОФИЙСКА ВОДА АД</v>
      </c>
      <c r="B472" s="92" t="str">
        <f t="shared" si="34"/>
        <v>130175000</v>
      </c>
      <c r="C472" s="359">
        <f t="shared" si="35"/>
        <v>42735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СОФИЙСКА ВОДА АД</v>
      </c>
      <c r="B473" s="92" t="str">
        <f t="shared" si="34"/>
        <v>130175000</v>
      </c>
      <c r="C473" s="359">
        <f t="shared" si="35"/>
        <v>42735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СОФИЙСКА ВОДА АД</v>
      </c>
      <c r="B474" s="92" t="str">
        <f t="shared" si="34"/>
        <v>130175000</v>
      </c>
      <c r="C474" s="359">
        <f t="shared" si="35"/>
        <v>42735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СОФИЙСКА ВОДА АД</v>
      </c>
      <c r="B475" s="92" t="str">
        <f t="shared" si="34"/>
        <v>130175000</v>
      </c>
      <c r="C475" s="359">
        <f t="shared" si="35"/>
        <v>42735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СОФИЙСКА ВОДА АД</v>
      </c>
      <c r="B476" s="92" t="str">
        <f t="shared" si="34"/>
        <v>130175000</v>
      </c>
      <c r="C476" s="359">
        <f t="shared" si="35"/>
        <v>42735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СОФИЙСКА ВОДА АД</v>
      </c>
      <c r="B477" s="92" t="str">
        <f t="shared" si="34"/>
        <v>130175000</v>
      </c>
      <c r="C477" s="359">
        <f t="shared" si="35"/>
        <v>42735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СОФИЙСКА ВОДА АД</v>
      </c>
      <c r="B478" s="92" t="str">
        <f t="shared" si="34"/>
        <v>130175000</v>
      </c>
      <c r="C478" s="359">
        <f t="shared" si="35"/>
        <v>42735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СОФИЙСКА ВОДА АД</v>
      </c>
      <c r="B479" s="92" t="str">
        <f t="shared" si="34"/>
        <v>130175000</v>
      </c>
      <c r="C479" s="359">
        <f t="shared" si="35"/>
        <v>42735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СОФИЙСКА ВОДА АД</v>
      </c>
      <c r="B480" s="92" t="str">
        <f t="shared" si="34"/>
        <v>130175000</v>
      </c>
      <c r="C480" s="359">
        <f t="shared" si="35"/>
        <v>42735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СОФИЙСКА ВОДА АД</v>
      </c>
      <c r="B481" s="92" t="str">
        <f t="shared" si="34"/>
        <v>130175000</v>
      </c>
      <c r="C481" s="359">
        <f t="shared" si="35"/>
        <v>42735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СОФИЙСКА ВОДА АД</v>
      </c>
      <c r="B482" s="92" t="str">
        <f t="shared" si="34"/>
        <v>130175000</v>
      </c>
      <c r="C482" s="359">
        <f t="shared" si="35"/>
        <v>42735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СОФИЙСКА ВОДА АД</v>
      </c>
      <c r="B483" s="92" t="str">
        <f t="shared" si="34"/>
        <v>130175000</v>
      </c>
      <c r="C483" s="359">
        <f t="shared" si="35"/>
        <v>42735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СОФИЙСКА ВОДА АД</v>
      </c>
      <c r="B484" s="92" t="str">
        <f t="shared" si="34"/>
        <v>130175000</v>
      </c>
      <c r="C484" s="359">
        <f t="shared" si="35"/>
        <v>42735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СОФИЙСКА ВОДА АД</v>
      </c>
      <c r="B485" s="92" t="str">
        <f t="shared" si="34"/>
        <v>130175000</v>
      </c>
      <c r="C485" s="359">
        <f t="shared" si="35"/>
        <v>42735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СОФИЙСКА ВОДА АД</v>
      </c>
      <c r="B486" s="92" t="str">
        <f t="shared" si="34"/>
        <v>130175000</v>
      </c>
      <c r="C486" s="359">
        <f t="shared" si="35"/>
        <v>42735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СОФИЙСКА ВОДА АД</v>
      </c>
      <c r="B487" s="92" t="str">
        <f t="shared" si="34"/>
        <v>130175000</v>
      </c>
      <c r="C487" s="359">
        <f t="shared" si="35"/>
        <v>42735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СОФИЙСКА ВОДА АД</v>
      </c>
      <c r="B488" s="92" t="str">
        <f t="shared" si="34"/>
        <v>130175000</v>
      </c>
      <c r="C488" s="359">
        <f t="shared" si="35"/>
        <v>42735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СОФИЙСКА ВОДА АД</v>
      </c>
      <c r="B489" s="92" t="str">
        <f t="shared" si="34"/>
        <v>130175000</v>
      </c>
      <c r="C489" s="359">
        <f t="shared" si="35"/>
        <v>42735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СОФИЙСКА ВОДА АД</v>
      </c>
      <c r="B490" s="92" t="str">
        <f t="shared" si="34"/>
        <v>130175000</v>
      </c>
      <c r="C490" s="359">
        <f t="shared" si="35"/>
        <v>42735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СОФИЙСКА ВОДА АД</v>
      </c>
      <c r="B491" s="92" t="str">
        <f t="shared" si="34"/>
        <v>130175000</v>
      </c>
      <c r="C491" s="359">
        <f t="shared" si="35"/>
        <v>42735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СОФИЙСКА ВОДА АД</v>
      </c>
      <c r="B492" s="92" t="str">
        <f t="shared" si="34"/>
        <v>130175000</v>
      </c>
      <c r="C492" s="359">
        <f t="shared" si="35"/>
        <v>42735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СОФИЙСКА ВОДА АД</v>
      </c>
      <c r="B493" s="92" t="str">
        <f t="shared" si="34"/>
        <v>130175000</v>
      </c>
      <c r="C493" s="359">
        <f t="shared" si="35"/>
        <v>42735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СОФИЙСКА ВОДА АД</v>
      </c>
      <c r="B494" s="92" t="str">
        <f t="shared" si="34"/>
        <v>130175000</v>
      </c>
      <c r="C494" s="359">
        <f t="shared" si="35"/>
        <v>42735</v>
      </c>
      <c r="D494" s="92" t="s">
        <v>519</v>
      </c>
      <c r="E494" s="92">
        <v>4</v>
      </c>
      <c r="F494" s="92" t="s">
        <v>518</v>
      </c>
      <c r="H494" s="285">
        <f>'Справка 5'!F27</f>
        <v>5</v>
      </c>
    </row>
    <row r="495" spans="1:8" ht="15.75">
      <c r="A495" s="92" t="str">
        <f t="shared" si="33"/>
        <v>СОФИЙСКА ВОДА АД</v>
      </c>
      <c r="B495" s="92" t="str">
        <f t="shared" si="34"/>
        <v>130175000</v>
      </c>
      <c r="C495" s="359">
        <f t="shared" si="35"/>
        <v>42735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СОФИЙСКА ВОДА АД</v>
      </c>
      <c r="B496" s="92" t="str">
        <f t="shared" si="34"/>
        <v>130175000</v>
      </c>
      <c r="C496" s="359">
        <f t="shared" si="35"/>
        <v>42735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СОФИЙСКА ВОДА АД</v>
      </c>
      <c r="B497" s="92" t="str">
        <f t="shared" si="34"/>
        <v>130175000</v>
      </c>
      <c r="C497" s="359">
        <f t="shared" si="35"/>
        <v>42735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СОФИЙСКА ВОДА АД</v>
      </c>
      <c r="B498" s="92" t="str">
        <f t="shared" si="34"/>
        <v>130175000</v>
      </c>
      <c r="C498" s="359">
        <f t="shared" si="35"/>
        <v>42735</v>
      </c>
      <c r="D498" s="92" t="s">
        <v>528</v>
      </c>
      <c r="E498" s="92">
        <v>4</v>
      </c>
      <c r="F498" s="92" t="s">
        <v>517</v>
      </c>
      <c r="H498" s="285">
        <f>'Справка 5'!F79</f>
        <v>5</v>
      </c>
    </row>
    <row r="499" spans="1:8" ht="15.75">
      <c r="A499" s="92" t="str">
        <f t="shared" si="33"/>
        <v>СОФИЙСКА ВОДА АД</v>
      </c>
      <c r="B499" s="92" t="str">
        <f t="shared" si="34"/>
        <v>130175000</v>
      </c>
      <c r="C499" s="359">
        <f t="shared" si="35"/>
        <v>42735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СОФИЙСКА ВОДА АД</v>
      </c>
      <c r="B500" s="92" t="str">
        <f t="shared" si="34"/>
        <v>130175000</v>
      </c>
      <c r="C500" s="359">
        <f t="shared" si="35"/>
        <v>42735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СОФИЙСКА ВОДА АД</v>
      </c>
      <c r="B501" s="92" t="str">
        <f t="shared" si="34"/>
        <v>130175000</v>
      </c>
      <c r="C501" s="359">
        <f t="shared" si="35"/>
        <v>42735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СОФИЙСКА ВОДА АД</v>
      </c>
      <c r="B502" s="92" t="str">
        <f t="shared" si="34"/>
        <v>130175000</v>
      </c>
      <c r="C502" s="359">
        <f t="shared" si="35"/>
        <v>42735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СОФИЙСКА ВОДА АД</v>
      </c>
      <c r="B503" s="92" t="str">
        <f t="shared" si="34"/>
        <v>130175000</v>
      </c>
      <c r="C503" s="359">
        <f t="shared" si="35"/>
        <v>42735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Ilieva, Aneliya</cp:lastModifiedBy>
  <cp:lastPrinted>2017-03-02T17:10:47Z</cp:lastPrinted>
  <dcterms:created xsi:type="dcterms:W3CDTF">2006-09-16T00:00:00Z</dcterms:created>
  <dcterms:modified xsi:type="dcterms:W3CDTF">2017-03-07T14:35:25Z</dcterms:modified>
  <cp:category/>
  <cp:version/>
  <cp:contentType/>
  <cp:contentStatus/>
</cp:coreProperties>
</file>