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<sst xmlns="http://schemas.openxmlformats.org/spreadsheetml/2006/main" count="4307" uniqueCount="1006">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</sst>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20" sqref="G2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44104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44127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44127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30.09.2020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48691</v>
      </c>
      <c r="D6" s="674">
        <f aca="true" t="shared" si="0" ref="D6:D15">C6-E6</f>
        <v>0</v>
      </c>
      <c r="E6" s="673">
        <f>'1-Баланс'!G95</f>
        <v>48691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39092</v>
      </c>
      <c r="D7" s="674">
        <f t="shared" si="0"/>
        <v>26204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753</v>
      </c>
      <c r="D8" s="674">
        <f t="shared" si="0"/>
        <v>0</v>
      </c>
      <c r="E8" s="673">
        <f>ABS('2-Отчет за доходите'!C44)-ABS('2-Отчет за доходите'!G44)</f>
        <v>753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115</v>
      </c>
      <c r="D9" s="674">
        <f t="shared" si="0"/>
        <v>0</v>
      </c>
      <c r="E9" s="673">
        <f>'3-Отчет за паричния поток'!C45</f>
        <v>115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410</v>
      </c>
      <c r="D10" s="674">
        <f t="shared" si="0"/>
        <v>0</v>
      </c>
      <c r="E10" s="673">
        <f>'3-Отчет за паричния поток'!C46</f>
        <v>410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39092</v>
      </c>
      <c r="D11" s="674">
        <f t="shared" si="0"/>
        <v>0</v>
      </c>
      <c r="E11" s="673">
        <f>'4-Отчет за собствения капитал'!L34</f>
        <v>39092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0.03992576882290562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0.01926225314642382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0.07844567142410667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0.01546487030457374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1.0398391619491032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5.009559214020181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4.320233669676049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0.07381837493361657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0.0725792175606302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0.7765790990694227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0.38734057628719887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0.09177082849309977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0.24554896142433236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0.19714115544967242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828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0.021180804256625396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0.09143176961432788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5.3416805787423485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4922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14202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184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59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49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20378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13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20392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2664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902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59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269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3894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16255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1643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6054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23988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46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364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410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28299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48691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11647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1087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10560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48607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-23156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-23156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753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-22403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39092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363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471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855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1161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148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798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988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3950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571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4908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125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390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3041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49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618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472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213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5506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74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69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5649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48691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11662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501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969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4464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908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138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-188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227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18681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75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44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220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18901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753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18901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753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753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753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19654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18608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126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75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51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18860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430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364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364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19654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19654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19654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18565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-12574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-5345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-597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49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2618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157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2774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250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-2740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-22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-2528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295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115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410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763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763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10560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10560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753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-323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753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753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-23155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-23155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323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-22832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-22832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38340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38340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753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39092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39092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7951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40963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550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441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109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50976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51121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15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17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17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14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14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66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66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66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80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7951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40964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550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50979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51058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7951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40964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550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50979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51058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2931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25920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358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369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56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29634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3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29697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98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842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9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12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966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969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3029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26762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367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381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61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30600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61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5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66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30666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3029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26762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367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381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61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30600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61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5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66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30666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4922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14202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183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60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49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20379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13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20392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16255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15962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1643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6054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23988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23988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16255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15962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1643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6054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23988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23988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363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363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2768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471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3152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798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125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78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47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571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534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4783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390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3041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49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618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213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65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148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472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5506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9456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125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78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47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571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37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534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4783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390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3041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49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618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213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65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148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472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5506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5506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363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363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2768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471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3152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798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3950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38220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5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7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5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69" sqref="C69:C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4922</v>
      </c>
      <c r="D13" s="196">
        <v>5020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14202</v>
      </c>
      <c r="D14" s="196">
        <v>15043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184</v>
      </c>
      <c r="D15" s="196">
        <v>193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59</v>
      </c>
      <c r="D16" s="196">
        <v>71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49</v>
      </c>
      <c r="D17" s="196">
        <v>53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20378</v>
      </c>
      <c r="D20" s="598">
        <f>SUM(D12:D19)</f>
        <v>21342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11647</v>
      </c>
      <c r="H22" s="614">
        <f>SUM(H23:H25)</f>
        <v>11323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1087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3</v>
      </c>
      <c r="E25" s="89" t="s">
        <v>73</v>
      </c>
      <c r="F25" s="93" t="s">
        <v>74</v>
      </c>
      <c r="G25" s="197">
        <v>10560</v>
      </c>
      <c r="H25" s="196">
        <v>10560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48607</v>
      </c>
      <c r="H26" s="598">
        <f>H20+H21+H22</f>
        <v>48283</v>
      </c>
      <c r="M26" s="98"/>
    </row>
    <row r="27" spans="1:8" ht="15.75">
      <c r="A27" s="89" t="s">
        <v>79</v>
      </c>
      <c r="B27" s="91" t="s">
        <v>80</v>
      </c>
      <c r="C27" s="197">
        <v>13</v>
      </c>
      <c r="D27" s="196">
        <v>13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14</v>
      </c>
      <c r="D28" s="598">
        <f>SUM(D24:D27)</f>
        <v>16</v>
      </c>
      <c r="E28" s="202" t="s">
        <v>84</v>
      </c>
      <c r="F28" s="93" t="s">
        <v>85</v>
      </c>
      <c r="G28" s="595">
        <f>SUM(G29:G31)</f>
        <v>-23156</v>
      </c>
      <c r="H28" s="596">
        <f>SUM(H29:H31)</f>
        <v>-23155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-23156</v>
      </c>
      <c r="H30" s="196">
        <v>-23155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753</v>
      </c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-22403</v>
      </c>
      <c r="H34" s="598">
        <f>H28+H32+H33</f>
        <v>-22832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39092</v>
      </c>
      <c r="H37" s="600">
        <f>H26+H18+H34</f>
        <v>38339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363</v>
      </c>
      <c r="H45" s="196">
        <v>113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471</v>
      </c>
      <c r="H49" s="196">
        <v>471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855</v>
      </c>
      <c r="H50" s="596">
        <f>SUM(H44:H49)</f>
        <v>605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1161</v>
      </c>
      <c r="H52" s="196">
        <v>1161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148</v>
      </c>
      <c r="H53" s="196">
        <v>148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798</v>
      </c>
      <c r="H54" s="196">
        <v>798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988</v>
      </c>
      <c r="H55" s="196">
        <v>988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20392</v>
      </c>
      <c r="D56" s="602">
        <f>D20+D21+D22+D28+D33+D46+D52+D54+D55</f>
        <v>21358</v>
      </c>
      <c r="E56" s="100" t="s">
        <v>850</v>
      </c>
      <c r="F56" s="99" t="s">
        <v>172</v>
      </c>
      <c r="G56" s="599">
        <f>G50+G52+G53+G54+G55</f>
        <v>3950</v>
      </c>
      <c r="H56" s="600">
        <f>H50+H52+H53+H54+H55</f>
        <v>3700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2664</v>
      </c>
      <c r="D59" s="196">
        <v>2263</v>
      </c>
      <c r="E59" s="201" t="s">
        <v>180</v>
      </c>
      <c r="F59" s="486" t="s">
        <v>181</v>
      </c>
      <c r="G59" s="197">
        <v>571</v>
      </c>
      <c r="H59" s="196">
        <v>1189</v>
      </c>
    </row>
    <row r="60" spans="1:13" ht="15.75">
      <c r="A60" s="89" t="s">
        <v>178</v>
      </c>
      <c r="B60" s="91" t="s">
        <v>179</v>
      </c>
      <c r="C60" s="197">
        <v>902</v>
      </c>
      <c r="D60" s="196">
        <v>834</v>
      </c>
      <c r="E60" s="89" t="s">
        <v>184</v>
      </c>
      <c r="F60" s="93" t="s">
        <v>185</v>
      </c>
      <c r="G60" s="197"/>
      <c r="H60" s="196">
        <v>2417</v>
      </c>
      <c r="M60" s="98"/>
    </row>
    <row r="61" spans="1:8" ht="15.75">
      <c r="A61" s="89" t="s">
        <v>182</v>
      </c>
      <c r="B61" s="91" t="s">
        <v>183</v>
      </c>
      <c r="C61" s="197">
        <v>59</v>
      </c>
      <c r="D61" s="196">
        <v>58</v>
      </c>
      <c r="E61" s="200" t="s">
        <v>188</v>
      </c>
      <c r="F61" s="93" t="s">
        <v>189</v>
      </c>
      <c r="G61" s="595">
        <f>SUM(G62:G68)</f>
        <v>4908</v>
      </c>
      <c r="H61" s="596">
        <f>SUM(H62:H68)</f>
        <v>5495</v>
      </c>
    </row>
    <row r="62" spans="1:13" ht="15.75">
      <c r="A62" s="89" t="s">
        <v>186</v>
      </c>
      <c r="B62" s="94" t="s">
        <v>187</v>
      </c>
      <c r="C62" s="197">
        <v>269</v>
      </c>
      <c r="D62" s="196">
        <v>182</v>
      </c>
      <c r="E62" s="200" t="s">
        <v>192</v>
      </c>
      <c r="F62" s="93" t="s">
        <v>193</v>
      </c>
      <c r="G62" s="197">
        <v>125</v>
      </c>
      <c r="H62" s="196">
        <v>279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390</v>
      </c>
      <c r="H63" s="196">
        <v>379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3041</v>
      </c>
      <c r="H64" s="196">
        <v>3327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3894</v>
      </c>
      <c r="D65" s="598">
        <f>SUM(D59:D64)</f>
        <v>3337</v>
      </c>
      <c r="E65" s="89" t="s">
        <v>201</v>
      </c>
      <c r="F65" s="93" t="s">
        <v>202</v>
      </c>
      <c r="G65" s="197">
        <v>49</v>
      </c>
      <c r="H65" s="196">
        <v>66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618</v>
      </c>
      <c r="H66" s="196">
        <v>780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472</v>
      </c>
      <c r="H67" s="196">
        <v>445</v>
      </c>
    </row>
    <row r="68" spans="1:8" ht="15.75">
      <c r="A68" s="89" t="s">
        <v>206</v>
      </c>
      <c r="B68" s="91" t="s">
        <v>207</v>
      </c>
      <c r="C68" s="197">
        <v>16255</v>
      </c>
      <c r="D68" s="196">
        <v>18662</v>
      </c>
      <c r="E68" s="89" t="s">
        <v>212</v>
      </c>
      <c r="F68" s="93" t="s">
        <v>213</v>
      </c>
      <c r="G68" s="197">
        <v>213</v>
      </c>
      <c r="H68" s="196">
        <v>219</v>
      </c>
    </row>
    <row r="69" spans="1:8" ht="15.75">
      <c r="A69" s="89" t="s">
        <v>210</v>
      </c>
      <c r="B69" s="91" t="s">
        <v>211</v>
      </c>
      <c r="C69" s="197">
        <v>1643</v>
      </c>
      <c r="D69" s="196">
        <v>1709</v>
      </c>
      <c r="E69" s="201" t="s">
        <v>79</v>
      </c>
      <c r="F69" s="93" t="s">
        <v>216</v>
      </c>
      <c r="G69" s="197">
        <v>27</v>
      </c>
      <c r="H69" s="196">
        <v>47</v>
      </c>
    </row>
    <row r="70" spans="1:8" ht="15.75">
      <c r="A70" s="89" t="s">
        <v>214</v>
      </c>
      <c r="B70" s="91" t="s">
        <v>215</v>
      </c>
      <c r="C70" s="197">
        <v>13</v>
      </c>
      <c r="D70" s="196">
        <v>16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6054</v>
      </c>
      <c r="D71" s="196">
        <v>6526</v>
      </c>
      <c r="E71" s="474" t="s">
        <v>47</v>
      </c>
      <c r="F71" s="95" t="s">
        <v>223</v>
      </c>
      <c r="G71" s="597">
        <f>G59+G60+G61+G69+G70</f>
        <v>5506</v>
      </c>
      <c r="H71" s="598">
        <f>H59+H60+H61+H69+H70</f>
        <v>9148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</v>
      </c>
      <c r="D75" s="196">
        <v>30</v>
      </c>
      <c r="E75" s="485" t="s">
        <v>160</v>
      </c>
      <c r="F75" s="95" t="s">
        <v>233</v>
      </c>
      <c r="G75" s="478">
        <v>74</v>
      </c>
      <c r="H75" s="479">
        <v>297</v>
      </c>
    </row>
    <row r="76" spans="1:8" ht="15.75">
      <c r="A76" s="482" t="s">
        <v>77</v>
      </c>
      <c r="B76" s="96" t="s">
        <v>232</v>
      </c>
      <c r="C76" s="597">
        <f>SUM(C68:C75)</f>
        <v>23988</v>
      </c>
      <c r="D76" s="598">
        <f>SUM(D68:D75)</f>
        <v>26943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69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5649</v>
      </c>
      <c r="H79" s="600">
        <f>H71+H73+H75+H77</f>
        <v>9721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</v>
      </c>
      <c r="D84" s="196">
        <v>7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</v>
      </c>
      <c r="D85" s="598">
        <f>D84+D83+D79</f>
        <v>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46</v>
      </c>
      <c r="D88" s="196">
        <v>25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364</v>
      </c>
      <c r="D89" s="196">
        <v>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410</v>
      </c>
      <c r="D92" s="598">
        <f>SUM(D88:D91)</f>
        <v>115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28299</v>
      </c>
      <c r="D94" s="602">
        <f>D65+D76+D85+D92+D93</f>
        <v>30402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48691</v>
      </c>
      <c r="D95" s="604">
        <f>D94+D56</f>
        <v>51760</v>
      </c>
      <c r="E95" s="229" t="s">
        <v>942</v>
      </c>
      <c r="F95" s="489" t="s">
        <v>268</v>
      </c>
      <c r="G95" s="603">
        <f>G37+G40+G56+G79</f>
        <v>48691</v>
      </c>
      <c r="H95" s="604">
        <f>H37+H40+H56+H79</f>
        <v>51760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44127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A47" sqref="A47:E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11662</v>
      </c>
      <c r="D12" s="316">
        <v>13049</v>
      </c>
      <c r="E12" s="194" t="s">
        <v>277</v>
      </c>
      <c r="F12" s="240" t="s">
        <v>278</v>
      </c>
      <c r="G12" s="316">
        <v>18608</v>
      </c>
      <c r="H12" s="316">
        <v>19099</v>
      </c>
    </row>
    <row r="13" spans="1:8" ht="15.75">
      <c r="A13" s="194" t="s">
        <v>279</v>
      </c>
      <c r="B13" s="190" t="s">
        <v>280</v>
      </c>
      <c r="C13" s="316">
        <v>501</v>
      </c>
      <c r="D13" s="316">
        <v>468</v>
      </c>
      <c r="E13" s="194" t="s">
        <v>281</v>
      </c>
      <c r="F13" s="240" t="s">
        <v>282</v>
      </c>
      <c r="G13" s="316">
        <v>126</v>
      </c>
      <c r="H13" s="316">
        <v>395</v>
      </c>
    </row>
    <row r="14" spans="1:8" ht="15.75">
      <c r="A14" s="194" t="s">
        <v>283</v>
      </c>
      <c r="B14" s="190" t="s">
        <v>284</v>
      </c>
      <c r="C14" s="316">
        <v>969</v>
      </c>
      <c r="D14" s="316">
        <v>1008</v>
      </c>
      <c r="E14" s="245" t="s">
        <v>285</v>
      </c>
      <c r="F14" s="240" t="s">
        <v>286</v>
      </c>
      <c r="G14" s="316">
        <v>75</v>
      </c>
      <c r="H14" s="316">
        <v>73</v>
      </c>
    </row>
    <row r="15" spans="1:8" ht="15.75">
      <c r="A15" s="194" t="s">
        <v>287</v>
      </c>
      <c r="B15" s="190" t="s">
        <v>288</v>
      </c>
      <c r="C15" s="316">
        <v>4464</v>
      </c>
      <c r="D15" s="316">
        <v>4143</v>
      </c>
      <c r="E15" s="245" t="s">
        <v>79</v>
      </c>
      <c r="F15" s="240" t="s">
        <v>289</v>
      </c>
      <c r="G15" s="316">
        <v>51</v>
      </c>
      <c r="H15" s="316">
        <v>52</v>
      </c>
    </row>
    <row r="16" spans="1:8" ht="15.75">
      <c r="A16" s="194" t="s">
        <v>290</v>
      </c>
      <c r="B16" s="190" t="s">
        <v>291</v>
      </c>
      <c r="C16" s="316">
        <v>908</v>
      </c>
      <c r="D16" s="316">
        <v>840</v>
      </c>
      <c r="E16" s="236" t="s">
        <v>52</v>
      </c>
      <c r="F16" s="264" t="s">
        <v>292</v>
      </c>
      <c r="G16" s="628">
        <f>SUM(G12:G15)</f>
        <v>18860</v>
      </c>
      <c r="H16" s="629">
        <f>SUM(H12:H15)</f>
        <v>19619</v>
      </c>
    </row>
    <row r="17" spans="1:8" ht="31.5">
      <c r="A17" s="194" t="s">
        <v>293</v>
      </c>
      <c r="B17" s="190" t="s">
        <v>294</v>
      </c>
      <c r="C17" s="316">
        <v>138</v>
      </c>
      <c r="D17" s="316">
        <v>411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-188</v>
      </c>
      <c r="D18" s="316">
        <v>126</v>
      </c>
      <c r="E18" s="234" t="s">
        <v>297</v>
      </c>
      <c r="F18" s="238" t="s">
        <v>298</v>
      </c>
      <c r="G18" s="639">
        <v>430</v>
      </c>
      <c r="H18" s="639">
        <v>430</v>
      </c>
    </row>
    <row r="19" spans="1:8" ht="15.75">
      <c r="A19" s="194" t="s">
        <v>299</v>
      </c>
      <c r="B19" s="190" t="s">
        <v>300</v>
      </c>
      <c r="C19" s="316">
        <v>227</v>
      </c>
      <c r="D19" s="316">
        <v>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18681</v>
      </c>
      <c r="D22" s="629">
        <f>SUM(D12:D18)+D19</f>
        <v>20104</v>
      </c>
      <c r="E22" s="194" t="s">
        <v>309</v>
      </c>
      <c r="F22" s="237" t="s">
        <v>310</v>
      </c>
      <c r="G22" s="316">
        <v>364</v>
      </c>
      <c r="H22" s="316">
        <v>473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75</v>
      </c>
      <c r="D25" s="316">
        <v>254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100</v>
      </c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6</v>
      </c>
      <c r="E27" s="236" t="s">
        <v>104</v>
      </c>
      <c r="F27" s="238" t="s">
        <v>326</v>
      </c>
      <c r="G27" s="628">
        <f>SUM(G22:G26)</f>
        <v>364</v>
      </c>
      <c r="H27" s="629">
        <f>SUM(H22:H26)</f>
        <v>473</v>
      </c>
    </row>
    <row r="28" spans="1:8" ht="15.75">
      <c r="A28" s="194" t="s">
        <v>79</v>
      </c>
      <c r="B28" s="237" t="s">
        <v>327</v>
      </c>
      <c r="C28" s="316">
        <v>44</v>
      </c>
      <c r="D28" s="316">
        <v>46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220</v>
      </c>
      <c r="D29" s="629">
        <f>SUM(D25:D28)</f>
        <v>306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18901</v>
      </c>
      <c r="D31" s="635">
        <f>D29+D22</f>
        <v>20410</v>
      </c>
      <c r="E31" s="251" t="s">
        <v>824</v>
      </c>
      <c r="F31" s="266" t="s">
        <v>331</v>
      </c>
      <c r="G31" s="253">
        <f>G16+G18+G27</f>
        <v>19654</v>
      </c>
      <c r="H31" s="254">
        <f>H16+H18+H27</f>
        <v>20522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753</v>
      </c>
      <c r="D33" s="244">
        <f>IF((H31-D31)&gt;0,H31-D31,0)</f>
        <v>112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18901</v>
      </c>
      <c r="D36" s="637">
        <f>D31-D34+D35</f>
        <v>20410</v>
      </c>
      <c r="E36" s="262" t="s">
        <v>346</v>
      </c>
      <c r="F36" s="256" t="s">
        <v>347</v>
      </c>
      <c r="G36" s="267">
        <f>G35-G34+G31</f>
        <v>19654</v>
      </c>
      <c r="H36" s="268">
        <f>H35-H34+H31</f>
        <v>20522</v>
      </c>
    </row>
    <row r="37" spans="1:8" ht="15.75">
      <c r="A37" s="261" t="s">
        <v>348</v>
      </c>
      <c r="B37" s="231" t="s">
        <v>349</v>
      </c>
      <c r="C37" s="634">
        <f>IF((G36-C36)&gt;0,G36-C36,0)</f>
        <v>753</v>
      </c>
      <c r="D37" s="635">
        <f>IF((H36-D36)&gt;0,H36-D36,0)</f>
        <v>112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753</v>
      </c>
      <c r="D42" s="244">
        <f>+IF((H36-D36-D38)&gt;0,H36-D36-D38,0)</f>
        <v>112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753</v>
      </c>
      <c r="D44" s="268">
        <f>IF(H42=0,IF(D42-D43&gt;0,D42-D43+H43,0),IF(H42-H43&lt;0,H43-H42+D42,0))</f>
        <v>112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19654</v>
      </c>
      <c r="D45" s="631">
        <f>D36+D38+D42</f>
        <v>20522</v>
      </c>
      <c r="E45" s="270" t="s">
        <v>373</v>
      </c>
      <c r="F45" s="272" t="s">
        <v>374</v>
      </c>
      <c r="G45" s="630">
        <f>G42+G36</f>
        <v>19654</v>
      </c>
      <c r="H45" s="631">
        <f>H42+H36</f>
        <v>20522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44127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6">
      <selection activeCell="G33" sqref="G3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18565</v>
      </c>
      <c r="D11" s="197">
        <v>19966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-12574</v>
      </c>
      <c r="D12" s="197">
        <v>-13390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-5345</v>
      </c>
      <c r="D14" s="197">
        <v>-5039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-597</v>
      </c>
      <c r="D15" s="197">
        <v>-610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49</v>
      </c>
      <c r="D21" s="658">
        <f>SUM(D11:D20)</f>
        <v>927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7">
        <v>-16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-18840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2618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157</v>
      </c>
      <c r="D27" s="197">
        <v>136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2774</v>
      </c>
      <c r="D33" s="658">
        <f>SUM(D23:D32)</f>
        <v>-18720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18900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250</v>
      </c>
      <c r="D37" s="197">
        <v>385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-2740</v>
      </c>
      <c r="D38" s="197">
        <v>-992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-22</v>
      </c>
      <c r="D39" s="197">
        <v>-288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-16</v>
      </c>
      <c r="D40" s="197">
        <v>-222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-2528</v>
      </c>
      <c r="D43" s="660">
        <f>SUM(D35:D42)</f>
        <v>17783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295</v>
      </c>
      <c r="D44" s="307">
        <f>D43+D33+D21</f>
        <v>-10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115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410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44127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D30" sqref="D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-23155</v>
      </c>
      <c r="K13" s="585"/>
      <c r="L13" s="584">
        <f>SUM(C13:K13)</f>
        <v>38340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-23155</v>
      </c>
      <c r="K17" s="652">
        <f t="shared" si="2"/>
        <v>0</v>
      </c>
      <c r="L17" s="584">
        <f t="shared" si="1"/>
        <v>38340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753</v>
      </c>
      <c r="J18" s="584">
        <f>+'1-Баланс'!G33</f>
        <v>0</v>
      </c>
      <c r="K18" s="585"/>
      <c r="L18" s="584">
        <f t="shared" si="1"/>
        <v>753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-323</v>
      </c>
      <c r="J22" s="316">
        <v>323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-1</v>
      </c>
      <c r="I30" s="316"/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763</v>
      </c>
      <c r="G31" s="652">
        <f t="shared" si="6"/>
        <v>0</v>
      </c>
      <c r="H31" s="652">
        <f t="shared" si="6"/>
        <v>10560</v>
      </c>
      <c r="I31" s="652">
        <f t="shared" si="6"/>
        <v>753</v>
      </c>
      <c r="J31" s="652">
        <f t="shared" si="6"/>
        <v>-22832</v>
      </c>
      <c r="K31" s="652">
        <f t="shared" si="6"/>
        <v>0</v>
      </c>
      <c r="L31" s="584">
        <f t="shared" si="1"/>
        <v>39092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763</v>
      </c>
      <c r="G34" s="587">
        <f t="shared" si="7"/>
        <v>0</v>
      </c>
      <c r="H34" s="587">
        <f t="shared" si="7"/>
        <v>10560</v>
      </c>
      <c r="I34" s="587">
        <f t="shared" si="7"/>
        <v>753</v>
      </c>
      <c r="J34" s="587">
        <f t="shared" si="7"/>
        <v>-22832</v>
      </c>
      <c r="K34" s="587">
        <f t="shared" si="7"/>
        <v>0</v>
      </c>
      <c r="L34" s="650">
        <f t="shared" si="1"/>
        <v>39092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44127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A13" sqref="A13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1003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44127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7951</v>
      </c>
      <c r="E12" s="328"/>
      <c r="F12" s="328">
        <v>0</v>
      </c>
      <c r="G12" s="329">
        <f aca="true" t="shared" si="2" ref="G12:G41">D12+E12-F12</f>
        <v>7951</v>
      </c>
      <c r="H12" s="328"/>
      <c r="I12" s="328"/>
      <c r="J12" s="329">
        <f aca="true" t="shared" si="3" ref="J12:J41">G12+H12-I12</f>
        <v>7951</v>
      </c>
      <c r="K12" s="328">
        <v>2931</v>
      </c>
      <c r="L12" s="328">
        <v>98</v>
      </c>
      <c r="M12" s="328"/>
      <c r="N12" s="329">
        <f aca="true" t="shared" si="4" ref="N12:N41">K12+L12-M12</f>
        <v>3029</v>
      </c>
      <c r="O12" s="328"/>
      <c r="P12" s="328"/>
      <c r="Q12" s="329">
        <f t="shared" si="0"/>
        <v>3029</v>
      </c>
      <c r="R12" s="340">
        <f t="shared" si="1"/>
        <v>4922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40963</v>
      </c>
      <c r="E13" s="328">
        <v>15</v>
      </c>
      <c r="F13" s="328">
        <v>14</v>
      </c>
      <c r="G13" s="329">
        <f t="shared" si="2"/>
        <v>40964</v>
      </c>
      <c r="H13" s="328"/>
      <c r="I13" s="328"/>
      <c r="J13" s="329">
        <f t="shared" si="3"/>
        <v>40964</v>
      </c>
      <c r="K13" s="328">
        <v>25920</v>
      </c>
      <c r="L13" s="328">
        <v>842</v>
      </c>
      <c r="M13" s="328"/>
      <c r="N13" s="329">
        <f t="shared" si="4"/>
        <v>26762</v>
      </c>
      <c r="O13" s="328"/>
      <c r="P13" s="328"/>
      <c r="Q13" s="329">
        <f t="shared" si="0"/>
        <v>26762</v>
      </c>
      <c r="R13" s="340">
        <f t="shared" si="1"/>
        <v>14202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550</v>
      </c>
      <c r="E14" s="328"/>
      <c r="F14" s="328"/>
      <c r="G14" s="329">
        <f t="shared" si="2"/>
        <v>550</v>
      </c>
      <c r="H14" s="328"/>
      <c r="I14" s="328"/>
      <c r="J14" s="329">
        <f t="shared" si="3"/>
        <v>550</v>
      </c>
      <c r="K14" s="328">
        <v>358</v>
      </c>
      <c r="L14" s="328">
        <v>9</v>
      </c>
      <c r="M14" s="328"/>
      <c r="N14" s="329">
        <f t="shared" si="4"/>
        <v>367</v>
      </c>
      <c r="O14" s="328"/>
      <c r="P14" s="328"/>
      <c r="Q14" s="329">
        <f t="shared" si="0"/>
        <v>367</v>
      </c>
      <c r="R14" s="340">
        <f t="shared" si="1"/>
        <v>183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</v>
      </c>
      <c r="E15" s="328"/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369</v>
      </c>
      <c r="L15" s="328">
        <v>12</v>
      </c>
      <c r="M15" s="328"/>
      <c r="N15" s="329">
        <f t="shared" si="4"/>
        <v>381</v>
      </c>
      <c r="O15" s="328"/>
      <c r="P15" s="328"/>
      <c r="Q15" s="329">
        <f t="shared" si="0"/>
        <v>381</v>
      </c>
      <c r="R15" s="340">
        <f t="shared" si="1"/>
        <v>60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109</v>
      </c>
      <c r="E16" s="328">
        <v>1</v>
      </c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56</v>
      </c>
      <c r="L16" s="328">
        <v>5</v>
      </c>
      <c r="M16" s="328"/>
      <c r="N16" s="329">
        <f t="shared" si="4"/>
        <v>61</v>
      </c>
      <c r="O16" s="328"/>
      <c r="P16" s="328"/>
      <c r="Q16" s="329">
        <f t="shared" si="0"/>
        <v>61</v>
      </c>
      <c r="R16" s="340">
        <f t="shared" si="1"/>
        <v>49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50976</v>
      </c>
      <c r="E19" s="330">
        <f>SUM(E11:E18)</f>
        <v>17</v>
      </c>
      <c r="F19" s="330">
        <f>SUM(F11:F18)</f>
        <v>14</v>
      </c>
      <c r="G19" s="329">
        <f t="shared" si="2"/>
        <v>50979</v>
      </c>
      <c r="H19" s="330">
        <f>SUM(H11:H18)</f>
        <v>0</v>
      </c>
      <c r="I19" s="330">
        <f>SUM(I11:I18)</f>
        <v>0</v>
      </c>
      <c r="J19" s="329">
        <f t="shared" si="3"/>
        <v>50979</v>
      </c>
      <c r="K19" s="330">
        <f>SUM(K11:K18)</f>
        <v>29634</v>
      </c>
      <c r="L19" s="330">
        <f>SUM(L11:L18)</f>
        <v>966</v>
      </c>
      <c r="M19" s="330">
        <f>SUM(M11:M18)</f>
        <v>0</v>
      </c>
      <c r="N19" s="329">
        <f t="shared" si="4"/>
        <v>30600</v>
      </c>
      <c r="O19" s="330">
        <f>SUM(O11:O18)</f>
        <v>0</v>
      </c>
      <c r="P19" s="330">
        <f>SUM(P11:P18)</f>
        <v>0</v>
      </c>
      <c r="Q19" s="329">
        <f t="shared" si="0"/>
        <v>30600</v>
      </c>
      <c r="R19" s="340">
        <f t="shared" si="1"/>
        <v>20379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60</v>
      </c>
      <c r="L24" s="328">
        <v>1</v>
      </c>
      <c r="M24" s="328"/>
      <c r="N24" s="329">
        <f t="shared" si="4"/>
        <v>61</v>
      </c>
      <c r="O24" s="328"/>
      <c r="P24" s="328"/>
      <c r="Q24" s="329">
        <f t="shared" si="0"/>
        <v>61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3</v>
      </c>
      <c r="L26" s="328">
        <v>2</v>
      </c>
      <c r="M26" s="328"/>
      <c r="N26" s="329">
        <f t="shared" si="4"/>
        <v>5</v>
      </c>
      <c r="O26" s="328"/>
      <c r="P26" s="328"/>
      <c r="Q26" s="329">
        <f t="shared" si="0"/>
        <v>5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63</v>
      </c>
      <c r="L27" s="332">
        <f t="shared" si="5"/>
        <v>3</v>
      </c>
      <c r="M27" s="332">
        <f t="shared" si="5"/>
        <v>0</v>
      </c>
      <c r="N27" s="333">
        <f t="shared" si="4"/>
        <v>66</v>
      </c>
      <c r="O27" s="332">
        <f t="shared" si="5"/>
        <v>0</v>
      </c>
      <c r="P27" s="332">
        <f t="shared" si="5"/>
        <v>0</v>
      </c>
      <c r="Q27" s="333">
        <f t="shared" si="0"/>
        <v>66</v>
      </c>
      <c r="R27" s="343">
        <f t="shared" si="1"/>
        <v>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66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66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66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51121</v>
      </c>
      <c r="E42" s="349">
        <f>E19+E20+E21+E27+E40+E41</f>
        <v>17</v>
      </c>
      <c r="F42" s="349">
        <f aca="true" t="shared" si="11" ref="F42:R42">F19+F20+F21+F27+F40+F41</f>
        <v>80</v>
      </c>
      <c r="G42" s="349">
        <f t="shared" si="11"/>
        <v>51058</v>
      </c>
      <c r="H42" s="349">
        <f t="shared" si="11"/>
        <v>0</v>
      </c>
      <c r="I42" s="349">
        <f t="shared" si="11"/>
        <v>0</v>
      </c>
      <c r="J42" s="349">
        <f t="shared" si="11"/>
        <v>51058</v>
      </c>
      <c r="K42" s="349">
        <f t="shared" si="11"/>
        <v>29697</v>
      </c>
      <c r="L42" s="349">
        <f t="shared" si="11"/>
        <v>969</v>
      </c>
      <c r="M42" s="349">
        <f t="shared" si="11"/>
        <v>0</v>
      </c>
      <c r="N42" s="349">
        <f t="shared" si="11"/>
        <v>30666</v>
      </c>
      <c r="O42" s="349">
        <f t="shared" si="11"/>
        <v>0</v>
      </c>
      <c r="P42" s="349">
        <f t="shared" si="11"/>
        <v>0</v>
      </c>
      <c r="Q42" s="349">
        <f t="shared" si="11"/>
        <v>30666</v>
      </c>
      <c r="R42" s="350">
        <f t="shared" si="11"/>
        <v>20392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44127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I82" sqref="I8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16255</v>
      </c>
      <c r="D26" s="362">
        <f>SUM(D27:D29)</f>
        <v>16255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55</v>
      </c>
      <c r="D27" s="368">
        <v>55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238</v>
      </c>
      <c r="D28" s="368">
        <v>238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15962</v>
      </c>
      <c r="D29" s="368">
        <v>15962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1643</v>
      </c>
      <c r="D30" s="197">
        <v>1643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13</v>
      </c>
      <c r="D31" s="197">
        <v>13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6054</v>
      </c>
      <c r="D32" s="197">
        <v>6054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</v>
      </c>
      <c r="D40" s="362">
        <f>SUM(D41:D44)</f>
        <v>23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23</v>
      </c>
      <c r="D44" s="368">
        <v>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23988</v>
      </c>
      <c r="D45" s="438">
        <f>D26+D30+D31+D33+D32+D34+D35+D40</f>
        <v>23988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23988</v>
      </c>
      <c r="D46" s="444">
        <f>D45+D23+D21+D11</f>
        <v>23988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363</v>
      </c>
      <c r="D58" s="138">
        <f>D59+D61</f>
        <v>0</v>
      </c>
      <c r="E58" s="136">
        <f t="shared" si="1"/>
        <v>363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363</v>
      </c>
      <c r="D59" s="197"/>
      <c r="E59" s="136">
        <f t="shared" si="1"/>
        <v>363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2768</v>
      </c>
      <c r="D66" s="197"/>
      <c r="E66" s="136">
        <f t="shared" si="1"/>
        <v>2768</v>
      </c>
      <c r="F66" s="196"/>
    </row>
    <row r="67" spans="1:6" ht="15.75">
      <c r="A67" s="370" t="s">
        <v>684</v>
      </c>
      <c r="B67" s="135" t="s">
        <v>685</v>
      </c>
      <c r="C67" s="197">
        <v>471</v>
      </c>
      <c r="D67" s="197"/>
      <c r="E67" s="136">
        <f t="shared" si="1"/>
        <v>471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3152</v>
      </c>
      <c r="D68" s="435">
        <f>D54+D58+D63+D64+D65+D66</f>
        <v>0</v>
      </c>
      <c r="E68" s="436">
        <f t="shared" si="1"/>
        <v>3152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798</v>
      </c>
      <c r="D70" s="197"/>
      <c r="E70" s="136">
        <f t="shared" si="1"/>
        <v>798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125</v>
      </c>
      <c r="D73" s="137">
        <f>SUM(D74:D76)</f>
        <v>125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78</v>
      </c>
      <c r="D74" s="197">
        <v>78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47</v>
      </c>
      <c r="D76" s="197">
        <v>47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571</v>
      </c>
      <c r="D77" s="138">
        <f>D78+D80</f>
        <v>571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37</v>
      </c>
      <c r="D78" s="197">
        <v>37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534</v>
      </c>
      <c r="D80" s="197">
        <v>534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4783</v>
      </c>
      <c r="D87" s="134">
        <f>SUM(D88:D92)+D96</f>
        <v>4783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390</v>
      </c>
      <c r="D88" s="197">
        <v>390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3041</v>
      </c>
      <c r="D89" s="197">
        <v>3041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49</v>
      </c>
      <c r="D90" s="197">
        <v>49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618</v>
      </c>
      <c r="D91" s="197">
        <v>618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213</v>
      </c>
      <c r="D92" s="138">
        <f>SUM(D93:D95)</f>
        <v>213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65</v>
      </c>
      <c r="D94" s="197">
        <v>65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148</v>
      </c>
      <c r="D95" s="197">
        <v>148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472</v>
      </c>
      <c r="D96" s="197">
        <v>472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27</v>
      </c>
      <c r="D97" s="197">
        <v>27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5506</v>
      </c>
      <c r="D98" s="433">
        <f>D87+D82+D77+D73+D97</f>
        <v>5506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9456</v>
      </c>
      <c r="D99" s="427">
        <f>D98+D70+D68</f>
        <v>5506</v>
      </c>
      <c r="E99" s="427">
        <f>E98+E70+E68</f>
        <v>3950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44127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1004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1005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5</v>
      </c>
      <c r="G20" s="449"/>
      <c r="H20" s="449"/>
      <c r="I20" s="450">
        <f t="shared" si="0"/>
        <v>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38220</v>
      </c>
      <c r="D27" s="456">
        <f t="shared" si="2"/>
        <v>0</v>
      </c>
      <c r="E27" s="456">
        <f t="shared" si="2"/>
        <v>0</v>
      </c>
      <c r="F27" s="456">
        <f t="shared" si="2"/>
        <v>7</v>
      </c>
      <c r="G27" s="456">
        <f t="shared" si="2"/>
        <v>0</v>
      </c>
      <c r="H27" s="456">
        <f t="shared" si="2"/>
        <v>0</v>
      </c>
      <c r="I27" s="457">
        <f t="shared" si="0"/>
        <v>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44127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2020-10-30T07:29:06Z</dcterms:modified>
  <cp:category/>
  <cp:version/>
  <cp:contentType/>
  <cp:contentStatus/>
</cp:coreProperties>
</file>