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<sst xmlns="http://schemas.openxmlformats.org/spreadsheetml/2006/main" count="1061" uniqueCount="873">
  <si>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</si>
  <si>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</si>
  <si>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</si>
  <si>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</si>
  <si>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</si>
  <si>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</si>
  <si>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</si>
  <si>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</si>
  <si>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</si>
  <si>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</si>
  <si>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</si>
  <si>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</si>
  <si>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</si>
  <si>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</si>
  <si>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</si>
  <si>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</si>
  <si>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</si>
  <si>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</si>
  <si>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</si>
  <si>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</si>
  <si>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</si>
  <si>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</si>
  <si>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</si>
  <si>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</si>
  <si>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</si>
  <si>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</si>
  <si>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</si>
  <si>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</si>
  <si>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</si>
  <si>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</si>
  <si>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</si>
  <si>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</si>
  <si>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</si>
  <si>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</si>
  <si>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</si>
  <si>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</si>
  <si>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</si>
  <si>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</si>
  <si>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</si>
  <si>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</si>
  <si>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</si>
  <si>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</si>
  <si>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</si>
  <si>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</si>
  <si>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</si>
  <si>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</si>
  <si>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</si>
  <si>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</si>
  <si>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</si>
  <si>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</si>
  <si>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</si>
  <si>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</si>
  <si>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</si>
  <si>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</si>
  <si>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</si>
  <si>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</si>
  <si>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</si>
  <si>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</si>
  <si>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</si>
  <si>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</si>
  <si>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</si>
  <si>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</si>
  <si>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</si>
  <si>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</si>
  <si>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</si>
  <si>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</si>
  <si>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</si>
  <si>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</si>
  <si>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</si>
  <si>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</si>
  <si>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</si>
  <si>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</si>
  <si>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</si>
  <si>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</si>
  <si>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</si>
  <si>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</si>
  <si>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</si>
  <si>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</si>
  <si>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</si>
  <si>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</si>
  <si>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</si>
  <si>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</si>
  <si>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</si>
  <si>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</si>
  <si>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</si>
  <si>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</si>
  <si>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</si>
  <si>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</si>
  <si>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</si>
  <si>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</si>
  <si>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</si>
  <si>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</si>
  <si>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</si>
  <si>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</si>
  <si>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</si>
  <si>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</si>
  <si>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</si>
  <si>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</si>
  <si>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</si>
  <si>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</si>
  <si>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</si>
  <si>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</si>
  <si>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</si>
  <si>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</si>
  <si>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</si>
  <si>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</si>
  <si>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</si>
  <si>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</si>
  <si>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</si>
  <si>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</si>
  <si>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</si>
  <si>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</si>
  <si>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</si>
  <si>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</si>
  <si>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</si>
  <si>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</si>
  <si>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</si>
  <si>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</si>
  <si>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</si>
  <si>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</si>
  <si>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</si>
  <si>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</si>
  <si>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</si>
  <si>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</si>
  <si>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</si>
  <si>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</si>
  <si>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</si>
  <si>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</si>
  <si>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</si>
  <si>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</si>
  <si>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</si>
  <si>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</si>
  <si>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</si>
  <si>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</si>
  <si>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</si>
  <si>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</si>
  <si>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</si>
  <si>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</si>
  <si>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</si>
  <si>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</si>
  <si>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</si>
  <si>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</si>
  <si>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</si>
  <si>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</si>
  <si>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</si>
  <si>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</si>
  <si>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</si>
  <si>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</si>
  <si>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</si>
  <si>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</si>
  <si>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</si>
  <si>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</si>
  <si>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</si>
  <si>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</si>
  <si>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</si>
  <si>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</si>
  <si>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</si>
  <si>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</si>
  <si>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</si>
  <si>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</si>
  <si>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</si>
  <si>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</si>
  <si>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</si>
  <si>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</si>
  <si>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</si>
  <si>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</si>
  <si>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</si>
  <si>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</si>
  <si>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</si>
  <si>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</si>
  <si>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</si>
  <si>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</si>
  <si>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</si>
  <si>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</si>
  <si>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</si>
  <si>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</si>
  <si>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</si>
  <si>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</si>
  <si>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</si>
  <si>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</si>
  <si>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</si>
  <si>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</si>
  <si>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</si>
  <si>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</si>
  <si>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</si>
  <si>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</si>
  <si>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</si>
  <si>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</si>
  <si>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</si>
  <si>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</si>
  <si>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</si>
  <si>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</si>
  <si>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</si>
  <si>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</si>
  <si>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</si>
  <si>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</si>
  <si>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</si>
  <si>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</si>
  <si>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</si>
  <si>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</si>
  <si>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</si>
  <si>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</si>
  <si>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</si>
  <si>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</si>
  <si>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</si>
  <si>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</si>
  <si>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</si>
  <si>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</si>
  <si>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</si>
  <si>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</si>
  <si>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</si>
  <si>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</si>
  <si>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</si>
  <si>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</si>
  <si>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</si>
  <si>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</si>
  <si>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</si>
  <si>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</si>
  <si>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</si>
  <si>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</si>
  <si>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</si>
  <si>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</si>
  <si>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</si>
  <si>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</si>
  <si>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</si>
  <si>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</si>
  <si>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</si>
  <si>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</si>
  <si>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</si>
  <si>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</si>
  <si>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</si>
  <si>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</si>
  <si>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</si>
  <si>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</si>
  <si>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</si>
  <si>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</si>
  <si>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</si>
  <si>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</si>
  <si>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</si>
  <si>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</si>
  <si>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</si>
  <si>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</si>
  <si>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</si>
  <si>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</si>
  <si>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</si>
  <si>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</si>
  <si>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</si>
  <si>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</si>
  <si>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</si>
  <si>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</si>
  <si>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</si>
  <si>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</si>
  <si>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</si>
  <si>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</si>
  <si>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</si>
  <si>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</si>
  <si>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</si>
  <si>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</si>
  <si>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</si>
  <si>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</si>
  <si>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</si>
  <si>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</si>
  <si>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</si>
  <si>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</si>
  <si>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</si>
  <si>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</si>
  <si>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</si>
  <si>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</si>
  <si>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</si>
  <si>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</si>
  <si>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</si>
  <si>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</si>
  <si>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</si>
  <si>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</si>
  <si>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</si>
  <si>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</si>
  <si>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</si>
  <si>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</si>
  <si>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</si>
  <si>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</si>
  <si>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</si>
  <si>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</si>
  <si>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</si>
  <si>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</si>
  <si>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</si>
  <si>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</si>
  <si>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</si>
  <si>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</si>
  <si>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</si>
  <si>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</si>
  <si>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</si>
  <si>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</si>
  <si>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</si>
  <si>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</si>
  <si>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</si>
  <si>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</si>
  <si>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</si>
  <si>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</si>
  <si>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</si>
  <si>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</si>
  <si>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</si>
  <si>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</si>
  <si>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</si>
  <si>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</si>
  <si>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</si>
  <si>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</si>
  <si>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</si>
  <si>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</si>
  <si>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</si>
  <si>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</si>
  <si>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</si>
  <si>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</si>
  <si>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</si>
  <si>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</si>
  <si>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</si>
  <si>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</si>
  <si>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</si>
  <si>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</si>
  <si>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</si>
  <si>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</si>
  <si>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</si>
  <si>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</si>
  <si>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</si>
  <si>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</si>
  <si>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</si>
  <si>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</si>
  <si>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</si>
  <si>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</si>
  <si>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</si>
  <si>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</si>
  <si>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</si>
  <si>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</si>
  <si>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</si>
  <si>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</si>
  <si>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</si>
  <si>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</si>
  <si>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</si>
  <si>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</si>
  <si>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</si>
  <si>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</si>
  <si>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</si>
  <si>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</si>
  <si>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</si>
  <si>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</si>
  <si>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</si>
  <si>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</si>
  <si>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</si>
  <si>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</si>
  <si>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</si>
  <si>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</si>
  <si>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</si>
  <si>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</si>
  <si>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</si>
  <si>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</si>
  <si>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</si>
  <si>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</si>
  <si>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</si>
  <si>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</si>
  <si>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</si>
  <si>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</si>
  <si>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</si>
  <si>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</si>
  <si>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</si>
  <si>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</si>
  <si>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</si>
  <si>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</si>
  <si>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</si>
  <si>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</si>
  <si>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</si>
  <si>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</si>
  <si>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</si>
  <si>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</si>
  <si>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</si>
  <si>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</si>
  <si>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</si>
  <si>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</si>
  <si>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</si>
  <si>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</si>
  <si>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</si>
  <si>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</si>
  <si>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</si>
  <si>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</si>
  <si>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</si>
  <si>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</si>
  <si>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</si>
  <si>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</si>
  <si>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</si>
  <si>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</si>
  <si>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</si>
  <si>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</si>
  <si>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</si>
  <si>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</si>
  <si>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</si>
  <si>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</si>
  <si>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</si>
  <si>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</si>
  <si>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</si>
  <si>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</si>
  <si>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</si>
  <si>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</si>
  <si>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</si>
  <si>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</si>
  <si>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</si>
  <si>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</si>
  <si>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</si>
  <si>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</si>
  <si>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</si>
  <si>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</si>
  <si>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</si>
  <si>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</si>
  <si>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</si>
  <si>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</si>
  <si>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</si>
  <si>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</si>
  <si>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</si>
  <si>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</si>
  <si>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</si>
  <si>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</si>
  <si>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</si>
  <si>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</si>
  <si>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</si>
  <si>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</si>
  <si>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</si>
  <si>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</si>
  <si>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</si>
  <si>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</si>
  <si>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</si>
  <si>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</si>
  <si>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</si>
  <si>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</si>
  <si>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</si>
  <si>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</si>
  <si>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</si>
  <si>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</si>
  <si>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</si>
  <si>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</si>
  <si>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</si>
  <si>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</si>
  <si>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</si>
  <si>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</si>
  <si>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</si>
  <si>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</si>
  <si>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</si>
  <si>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</si>
  <si>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</si>
  <si>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</si>
  <si>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</si>
  <si>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</si>
  <si>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</si>
  <si>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</si>
  <si>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</si>
  <si>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</si>
  <si>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</si>
  <si>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</si>
  <si>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</si>
  <si>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</si>
  <si>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</si>
  <si>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</si>
  <si>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</si>
  <si>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</si>
  <si>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</si>
  <si>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</si>
  <si>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</si>
  <si>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</si>
  <si>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</si>
  <si>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</si>
  <si>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</si>
  <si>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</si>
  <si>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</si>
  <si>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</si>
  <si>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</si>
  <si>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</si>
  <si>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</si>
  <si>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</si>
  <si>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</si>
  <si>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</si>
  <si>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</si>
  <si>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</si>
  <si>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</si>
  <si>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</si>
  <si>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</si>
  <si>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</si>
  <si>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</si>
  <si>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</si>
  <si>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</si>
  <si>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</si>
  <si>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</si>
  <si>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</si>
  <si>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</si>
  <si>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</si>
  <si>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</si>
  <si>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</si>
  <si>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</si>
  <si>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</si>
  <si>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</si>
  <si>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</si>
  <si>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</si>
  <si>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</si>
  <si>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</si>
  <si>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</si>
  <si>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</si>
  <si>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</si>
  <si>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</si>
  <si>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</si>
  <si>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</si>
  <si>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</si>
  <si>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</si>
  <si>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</si>
  <si>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</si>
  <si>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</si>
  <si>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</si>
  <si>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</si>
  <si>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</si>
  <si>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</si>
  <si>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</si>
  <si>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</si>
  <si>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</si>
  <si>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</si>
  <si>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</si>
  <si>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</si>
  <si>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</si>
  <si>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</si>
  <si>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</si>
  <si>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</si>
  <si>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</si>
  <si>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</si>
  <si>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</si>
  <si>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</si>
  <si>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</si>
  <si>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</si>
  <si>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</si>
  <si>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</si>
  <si>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</si>
  <si>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</si>
  <si>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</si>
  <si>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</si>
  <si>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</si>
  <si>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</si>
  <si>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</si>
  <si>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</si>
  <si>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</si>
  <si>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</si>
  <si>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</si>
  <si>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</si>
  <si>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</si>
  <si>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</si>
  <si>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</si>
  <si>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</si>
  <si>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</si>
  <si>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</si>
  <si>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</si>
  <si>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</si>
  <si>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</si>
  <si>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</si>
  <si>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</si>
  <si>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</si>
  <si>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</si>
  <si>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</si>
  <si>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</si>
  <si>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</si>
  <si>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</si>
  <si>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</si>
  <si>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</si>
  <si>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</si>
  <si>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</si>
  <si>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</si>
  <si>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</si>
  <si>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</si>
  <si>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</si>
  <si>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</si>
  <si>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</si>
  <si>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</si>
  <si>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</si>
  <si>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</si>
  <si>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</si>
  <si>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</si>
  <si>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</si>
  <si>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</si>
  <si>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</si>
  <si>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</si>
  <si>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</si>
  <si>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</si>
  <si>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</si>
  <si>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</si>
  <si>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</si>
  <si>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</si>
  <si>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</si>
  <si>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</si>
  <si>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</si>
  <si>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</si>
  <si>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</si>
  <si>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</si>
  <si>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</si>
  <si>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</si>
  <si>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</si>
  <si>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</si>
  <si>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</si>
  <si>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</si>
  <si>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</si>
  <si>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</si>
  <si>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</si>
  <si>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</si>
  <si>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</si>
  <si>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</si>
  <si>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</si>
  <si>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</si>
  <si>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</si>
  <si>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</si>
  <si>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</si>
  <si>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</si>
  <si>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</si>
  <si>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</si>
  <si>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</si>
  <si>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</si>
  <si>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</si>
  <si>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</si>
  <si>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</si>
  <si>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</si>
  <si>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</si>
  <si>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</si>
  <si>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</si>
  <si>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</si>
  <si>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</si>
  <si>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</si>
  <si>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</si>
  <si>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</si>
  <si>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</si>
  <si>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</si>
  <si>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</si>
  <si>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</si>
  <si>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</si>
  <si>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</si>
  <si>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</si>
  <si>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</si>
  <si>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</si>
  <si>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</si>
  <si>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</si>
  <si>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</si>
  <si>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</si>
  <si>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</si>
  <si>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</si>
  <si>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</si>
  <si>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</si>
  <si>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</si>
  <si>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</si>
  <si>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</si>
  <si>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</si>
  <si>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</si>
  <si>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</si>
  <si>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</si>
  <si>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</si>
  <si>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</si>
  <si>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</si>
  <si>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</si>
  <si>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</si>
  <si>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</si>
  <si>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</si>
  <si>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</si>
  <si>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</si>
  <si>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</si>
  <si>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</si>
  <si>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</si>
  <si>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</si>
  <si>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</si>
  <si>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</si>
  <si>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</si>
  <si>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</si>
  <si>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</si>
  <si>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</si>
  <si>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</si>
  <si>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</si>
  <si>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</si>
  <si>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</si>
  <si>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</si>
  <si>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</si>
  <si>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</si>
  <si>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</si>
  <si>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</si>
  <si>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</si>
  <si>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</si>
  <si>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</si>
  <si>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</si>
  <si>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</si>
  <si>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</si>
  <si>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</si>
  <si>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</si>
  <si>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</si>
  <si>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</si>
  <si>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</si>
  <si>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</si>
  <si>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</si>
  <si>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</si>
  <si>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</si>
  <si>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</si>
  <si>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</si>
  <si>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</si>
  <si>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</si>
  <si>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</si>
  <si>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</si>
  <si>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</si>
  <si>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</si>
  <si>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</si>
  <si>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</si>
  <si>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</si>
  <si>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</si>
  <si>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</si>
  <si>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</si>
  <si>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</si>
  <si>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</si>
  <si>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</si>
  <si>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</si>
  <si>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</si>
  <si>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</si>
  <si>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</si>
  <si>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</si>
  <si>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</si>
  <si>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</si>
  <si>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</si>
  <si>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</si>
  <si>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</si>
  <si>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</si>
  <si>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</si>
  <si>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</si>
  <si>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</si>
  <si>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</si>
  <si>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</si>
  <si>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</si>
  <si>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</si>
  <si>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</si>
  <si>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</si>
  <si>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</si>
  <si>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</si>
  <si>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</si>
  <si>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</si>
  <si>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</si>
  <si>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</si>
  <si>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</si>
  <si>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</si>
  <si>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</si>
  <si>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</si>
  <si>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</si>
  <si>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</si>
  <si>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</si>
  <si>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</si>
  <si>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</si>
  <si>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</si>
  <si>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</si>
  <si>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</si>
  <si>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</si>
  <si>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</si>
  <si>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</si>
  <si>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</si>
  <si>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</si>
  <si>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</si>
  <si>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</si>
  <si>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</si>
  <si>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</si>
  <si>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</si>
  <si>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</si>
  <si>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</si>
  <si>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</si>
  <si>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</si>
  <si>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</si>
  <si>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</si>
  <si>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</si>
  <si>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</si>
  <si>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</si>
  <si>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</si>
  <si>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</si>
  <si>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</si>
  <si>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</si>
  <si>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</si>
  <si>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</si>
  <si>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</si>
  <si>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</si>
  <si>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</si>
  <si>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</si>
  <si>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</si>
  <si>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</si>
  <si>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</si>
  <si>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</si>
  <si>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</si>
  <si>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</si>
  <si>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</si>
  <si>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</si>
  <si>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</si>
  <si>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</si>
  <si>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</si>
  <si>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</si>
  <si>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</si>
  <si>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</si>
  <si>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</si>
  <si>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</si>
  <si>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</si>
  <si>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</si>
  <si>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</si>
  <si>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</si>
  <si>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</si>
  <si>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</si>
  <si>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</si>
  <si>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</si>
  <si>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</si>
  <si>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</si>
  <si>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</si>
  <si>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</si>
  <si>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</si>
  <si>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</si>
  <si>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</si>
  <si>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</si>
  <si>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</si>
  <si>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</si>
  <si>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</si>
  <si>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</si>
  <si>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</si>
  <si>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</si>
  <si>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</si>
  <si>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</si>
  <si>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</si>
  <si>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</si>
  <si>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</si>
  <si>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</si>
  <si>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</si>
  <si>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</si>
  <si>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</si>
  <si>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</si>
  <si>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</si>
  <si>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</si>
  <si>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</si>
  <si>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</si>
  <si>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</si>
  <si>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</si>
  <si>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</si>
  <si>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</si>
  <si>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</si>
  <si>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</si>
  <si>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</si>
  <si>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</si>
  <si>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</si>
  <si>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</si>
  <si>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</si>
  <si>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</si>
  <si>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</si>
  <si>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</si>
  <si>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</si>
  <si>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</si>
  <si>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</si>
  <si>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</si>
  <si>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</si>
  <si>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</si>
  <si>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</si>
  <si>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</si>
  <si>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</si>
  <si>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</si>
  <si>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</si>
  <si>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</si>
  <si>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</si>
  <si>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</si>
  <si>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</si>
  <si>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</si>
  <si>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</si>
  <si>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</si>
  <si>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</si>
  <si>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</si>
  <si>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</si>
  <si>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</si>
  <si>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</si>
  <si>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</si>
  <si>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</si>
  <si>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</si>
  <si>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</si>
  <si>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</si>
  <si>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</si>
  <si>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01.01.2010Г. ДО 30.06.2010Г.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</si>
</sst>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9" t="s">
        <v>1</v>
      </c>
      <c r="B3" s="590"/>
      <c r="C3" s="590"/>
      <c r="D3" s="590"/>
      <c r="E3" s="462" t="s">
        <v>868</v>
      </c>
      <c r="F3" s="217" t="s">
        <v>2</v>
      </c>
      <c r="G3" s="172"/>
      <c r="H3" s="461">
        <v>148068097</v>
      </c>
    </row>
    <row r="4" spans="1:8" ht="15">
      <c r="A4" s="589" t="s">
        <v>3</v>
      </c>
      <c r="B4" s="588"/>
      <c r="C4" s="588"/>
      <c r="D4" s="588"/>
      <c r="E4" s="504" t="s">
        <v>869</v>
      </c>
      <c r="F4" s="584" t="s">
        <v>4</v>
      </c>
      <c r="G4" s="585"/>
      <c r="H4" s="461" t="s">
        <v>159</v>
      </c>
    </row>
    <row r="5" spans="1:8" ht="15">
      <c r="A5" s="589" t="s">
        <v>5</v>
      </c>
      <c r="B5" s="590"/>
      <c r="C5" s="590"/>
      <c r="D5" s="59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12603</v>
      </c>
      <c r="D20" s="151">
        <v>12576</v>
      </c>
      <c r="E20" s="237" t="s">
        <v>57</v>
      </c>
      <c r="F20" s="242" t="s">
        <v>58</v>
      </c>
      <c r="G20" s="158">
        <v>6459</v>
      </c>
      <c r="H20" s="158">
        <v>6459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7008</v>
      </c>
      <c r="H25" s="154">
        <f>H19+H20+H21</f>
        <v>7008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3438</v>
      </c>
      <c r="H27" s="154">
        <f>SUM(H28:H30)</f>
        <v>-184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3622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</v>
      </c>
      <c r="H29" s="316">
        <v>-184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3622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3376</v>
      </c>
      <c r="H33" s="154">
        <f>H27+H31+H32</f>
        <v>3438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11034</v>
      </c>
      <c r="H36" s="154">
        <f>H25+H17+H33</f>
        <v>11096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1506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1506</v>
      </c>
      <c r="H49" s="154">
        <f>SUM(H43:H48)</f>
        <v>1506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12603</v>
      </c>
      <c r="D55" s="155">
        <f>D19+D20+D21+D27+D32+D45+D51+D53+D54</f>
        <v>12576</v>
      </c>
      <c r="E55" s="237" t="s">
        <v>172</v>
      </c>
      <c r="F55" s="261" t="s">
        <v>173</v>
      </c>
      <c r="G55" s="154">
        <f>G49+G51+G52+G53+G54</f>
        <v>1506</v>
      </c>
      <c r="H55" s="154">
        <f>H49+H51+H52+H53+H54</f>
        <v>1506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218</v>
      </c>
      <c r="H61" s="154">
        <f>SUM(H62:H68)</f>
        <v>196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149</v>
      </c>
      <c r="H62" s="152">
        <v>132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63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132</v>
      </c>
      <c r="D69" s="151">
        <v>132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218</v>
      </c>
      <c r="H71" s="161">
        <f>H59+H60+H61+H69+H70</f>
        <v>196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141</v>
      </c>
      <c r="D75" s="155">
        <f>SUM(D67:D74)</f>
        <v>133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218</v>
      </c>
      <c r="H79" s="162">
        <f>H71+H74+H75+H76</f>
        <v>196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155</v>
      </c>
      <c r="D93" s="155">
        <f>D64+D75+D84+D91+D92</f>
        <v>222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12758</v>
      </c>
      <c r="D94" s="164">
        <f>D93+D55</f>
        <v>12798</v>
      </c>
      <c r="E94" s="449" t="s">
        <v>270</v>
      </c>
      <c r="F94" s="289" t="s">
        <v>271</v>
      </c>
      <c r="G94" s="165">
        <f>G36+G39+G55+G79</f>
        <v>12758</v>
      </c>
      <c r="H94" s="165">
        <f>H36+H39+H55+H79</f>
        <v>12798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870</v>
      </c>
      <c r="D98" s="586"/>
      <c r="E98" s="586"/>
      <c r="F98" s="170"/>
      <c r="G98" s="171"/>
      <c r="H98" s="172"/>
      <c r="M98" s="157"/>
    </row>
    <row r="99" spans="1:8" ht="15">
      <c r="A99" s="578">
        <v>40295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871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D16">
      <selection activeCell="C26" sqref="C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01.01.2010Г. ДО 30.06.2010Г.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</v>
      </c>
      <c r="D10" s="46">
        <v>72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</v>
      </c>
      <c r="D12" s="46">
        <v>10</v>
      </c>
      <c r="E12" s="300" t="s">
        <v>78</v>
      </c>
      <c r="F12" s="549" t="s">
        <v>296</v>
      </c>
      <c r="G12" s="550"/>
      <c r="H12" s="550">
        <v>3754</v>
      </c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3754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30</v>
      </c>
      <c r="D19" s="49">
        <f>SUM(D9:D15)+D16</f>
        <v>84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32</v>
      </c>
      <c r="D22" s="46">
        <v>48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32</v>
      </c>
      <c r="D26" s="49">
        <f>SUM(D22:D25)</f>
        <v>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62</v>
      </c>
      <c r="D28" s="50">
        <f>D26+D19</f>
        <v>132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3754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3622</v>
      </c>
      <c r="E30" s="127" t="s">
        <v>342</v>
      </c>
      <c r="F30" s="554" t="s">
        <v>343</v>
      </c>
      <c r="G30" s="53">
        <f>IF((C28-G28)&gt;0,C28-G28,0)</f>
        <v>62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62</v>
      </c>
      <c r="D33" s="49">
        <f>D28-D31+D32</f>
        <v>132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3754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3622</v>
      </c>
      <c r="E34" s="128" t="s">
        <v>356</v>
      </c>
      <c r="F34" s="554" t="s">
        <v>357</v>
      </c>
      <c r="G34" s="548">
        <f>IF((C33-G33)&gt;0,C33-G33,0)</f>
        <v>62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3622</v>
      </c>
      <c r="E39" s="313" t="s">
        <v>368</v>
      </c>
      <c r="F39" s="558" t="s">
        <v>369</v>
      </c>
      <c r="G39" s="559">
        <f>IF(G34&gt;0,IF(C35+G34&lt;0,0,C35+G34),IF(C34-C35&lt;0,C35-C34,0))</f>
        <v>62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3622</v>
      </c>
      <c r="E41" s="127" t="s">
        <v>375</v>
      </c>
      <c r="F41" s="571" t="s">
        <v>376</v>
      </c>
      <c r="G41" s="52">
        <f>IF(C39=0,IF(G39-G40&gt;0,G39-G40+C40,0),IF(C39-C40&lt;0,C40-C39+G40,0))</f>
        <v>62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62</v>
      </c>
      <c r="D42" s="53">
        <f>D33+D35+D39</f>
        <v>3754</v>
      </c>
      <c r="E42" s="128" t="s">
        <v>379</v>
      </c>
      <c r="F42" s="129" t="s">
        <v>380</v>
      </c>
      <c r="G42" s="53">
        <f>G39+G33</f>
        <v>62</v>
      </c>
      <c r="H42" s="53">
        <f>H39+H33</f>
        <v>3754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40295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01.01.2010Г. ДО 30.06.2010Г.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-36</v>
      </c>
      <c r="D11" s="54">
        <v>-135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</v>
      </c>
      <c r="D19" s="54">
        <v>201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-43</v>
      </c>
      <c r="D20" s="55">
        <f>SUM(D10:D19)</f>
        <v>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1506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-1500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-32</v>
      </c>
      <c r="D39" s="54">
        <v>-41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</v>
      </c>
      <c r="D42" s="55">
        <f>SUM(D34:D41)</f>
        <v>-35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-75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88</v>
      </c>
      <c r="D44" s="132">
        <v>168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</v>
      </c>
      <c r="D45" s="55">
        <f>D44+D43</f>
        <v>192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</v>
      </c>
      <c r="D46" s="56">
        <v>192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40295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1">
      <selection activeCell="J16" sqref="J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01.01.2010Г. ДО 30.06.2010Г.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6459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3622</v>
      </c>
      <c r="J11" s="58">
        <f>'справка №1-БАЛАНС'!G27</f>
        <v>3438</v>
      </c>
      <c r="K11" s="60"/>
      <c r="L11" s="344">
        <f>SUM(C11:K11)</f>
        <v>14718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6459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3622</v>
      </c>
      <c r="J15" s="61">
        <f t="shared" si="2"/>
        <v>3438</v>
      </c>
      <c r="K15" s="61">
        <f t="shared" si="2"/>
        <v>0</v>
      </c>
      <c r="L15" s="344">
        <f t="shared" si="1"/>
        <v>14718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-62</v>
      </c>
      <c r="K16" s="60"/>
      <c r="L16" s="344">
        <f t="shared" si="1"/>
        <v>-62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6459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3622</v>
      </c>
      <c r="J29" s="59">
        <f t="shared" si="6"/>
        <v>3376</v>
      </c>
      <c r="K29" s="59">
        <f t="shared" si="6"/>
        <v>0</v>
      </c>
      <c r="L29" s="344">
        <f t="shared" si="1"/>
        <v>14656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6459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3622</v>
      </c>
      <c r="J32" s="59">
        <f t="shared" si="7"/>
        <v>3376</v>
      </c>
      <c r="K32" s="59">
        <f t="shared" si="7"/>
        <v>0</v>
      </c>
      <c r="L32" s="344">
        <f t="shared" si="1"/>
        <v>14656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40295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">
      <selection activeCell="E19" sqref="E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01.01.2010Г. ДО 30.06.2010Г.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12576</v>
      </c>
      <c r="E18" s="187">
        <v>27</v>
      </c>
      <c r="F18" s="187"/>
      <c r="G18" s="74">
        <f t="shared" si="2"/>
        <v>12603</v>
      </c>
      <c r="H18" s="63"/>
      <c r="I18" s="63"/>
      <c r="J18" s="74">
        <f t="shared" si="3"/>
        <v>12603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12603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12576</v>
      </c>
      <c r="E40" s="438">
        <f>E17+E18+E19+E25+E38+E39</f>
        <v>27</v>
      </c>
      <c r="F40" s="438">
        <f aca="true" t="shared" si="13" ref="F40:R40">F17+F18+F19+F25+F38+F39</f>
        <v>0</v>
      </c>
      <c r="G40" s="438">
        <f t="shared" si="13"/>
        <v>12603</v>
      </c>
      <c r="H40" s="438">
        <f t="shared" si="13"/>
        <v>0</v>
      </c>
      <c r="I40" s="438">
        <f t="shared" si="13"/>
        <v>0</v>
      </c>
      <c r="J40" s="438">
        <f t="shared" si="13"/>
        <v>12603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12603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27.04.2010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73" sqref="D7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01.01.2010Г. ДО 30.06.2010Г.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132</v>
      </c>
      <c r="D29" s="108">
        <v>132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141</v>
      </c>
      <c r="D43" s="104">
        <f>D24+D28+D29+D31+D30+D32+D33+D38</f>
        <v>141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141</v>
      </c>
      <c r="D44" s="103">
        <f>D43+D21+D19+D9</f>
        <v>141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1506</v>
      </c>
      <c r="D56" s="103">
        <f>D57+D59</f>
        <v>0</v>
      </c>
      <c r="E56" s="119">
        <f t="shared" si="1"/>
        <v>1506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1506</v>
      </c>
      <c r="D57" s="108"/>
      <c r="E57" s="119">
        <f t="shared" si="1"/>
        <v>1506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1506</v>
      </c>
      <c r="D66" s="103">
        <f>D52+D56+D61+D62+D63+D64</f>
        <v>0</v>
      </c>
      <c r="E66" s="119">
        <f t="shared" si="1"/>
        <v>1506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149</v>
      </c>
      <c r="D71" s="105">
        <f>SUM(D72:D74)</f>
        <v>149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149</v>
      </c>
      <c r="D72" s="108">
        <v>149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69</v>
      </c>
      <c r="D85" s="104">
        <f>SUM(D86:D90)+D94</f>
        <v>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63</v>
      </c>
      <c r="D87" s="108">
        <v>63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218</v>
      </c>
      <c r="D96" s="104">
        <f>D85+D80+D75+D71+D95</f>
        <v>218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1724</v>
      </c>
      <c r="D97" s="104">
        <f>D96+D68+D66</f>
        <v>218</v>
      </c>
      <c r="E97" s="104">
        <f>E96+E68+E66</f>
        <v>1506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27.04.2010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01.01.2010Г. ДО 30.06.2010Г.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27.04.2010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01.01.2010Г. ДО 30.06.2010Г.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27.04.2010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IIgnev</cp:lastModifiedBy>
  <cp:lastPrinted>2009-04-23T15:50:45Z</cp:lastPrinted>
  <dcterms:created xsi:type="dcterms:W3CDTF">2000-06-29T12:02:40Z</dcterms:created>
  <dcterms:modified xsi:type="dcterms:W3CDTF">2010-07-29T07:07:15Z</dcterms:modified>
  <cp:category/>
  <cp:version/>
  <cp:contentType/>
  <cp:contentStatus/>
</cp:coreProperties>
</file>