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15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<sst xmlns="http://schemas.openxmlformats.org/spreadsheetml/2006/main" count="1055" uniqueCount="870">
  <si>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</si>
  <si>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</si>
  <si>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</si>
  <si>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</si>
  <si>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</si>
  <si>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</si>
  <si>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</si>
  <si>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</si>
  <si>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</si>
  <si>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</si>
  <si>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</si>
  <si>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</si>
  <si>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</si>
  <si>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</si>
  <si>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</si>
  <si>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</si>
  <si>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</si>
  <si>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</si>
  <si>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</si>
  <si>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</si>
  <si>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</si>
  <si>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</si>
  <si>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</si>
  <si>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</si>
  <si>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</si>
  <si>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</si>
  <si>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</si>
  <si>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</si>
  <si>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</si>
  <si>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</si>
  <si>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</si>
  <si>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</si>
  <si>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</si>
  <si>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</si>
  <si>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</si>
  <si>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</si>
  <si>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</si>
  <si>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</si>
  <si>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</si>
  <si>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</si>
  <si>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</si>
  <si>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</si>
  <si>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</si>
  <si>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</si>
  <si>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</si>
  <si>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</si>
  <si>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</si>
  <si>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</si>
  <si>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</si>
  <si>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</si>
  <si>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</si>
  <si>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</si>
  <si>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</si>
  <si>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</si>
  <si>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</si>
  <si>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</si>
  <si>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</si>
  <si>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</si>
  <si>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</si>
  <si>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</si>
  <si>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</si>
  <si>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</si>
  <si>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</si>
  <si>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</si>
  <si>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</si>
  <si>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</si>
  <si>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</si>
  <si>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</si>
  <si>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</si>
  <si>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</si>
  <si>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</si>
  <si>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</si>
  <si>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</si>
  <si>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</si>
  <si>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</si>
  <si>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</si>
  <si>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</si>
  <si>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</si>
  <si>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</si>
  <si>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</si>
  <si>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</si>
  <si>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</si>
  <si>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</si>
  <si>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</si>
  <si>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</si>
  <si>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</si>
  <si>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</si>
  <si>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</si>
  <si>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</si>
  <si>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</si>
  <si>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</si>
  <si>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</si>
  <si>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</si>
  <si>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</si>
  <si>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</si>
  <si>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</si>
  <si>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</si>
  <si>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</si>
  <si>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</si>
  <si>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</si>
  <si>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</si>
  <si>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</si>
  <si>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</si>
  <si>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</si>
  <si>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</si>
  <si>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</si>
  <si>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</si>
  <si>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</si>
  <si>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</si>
  <si>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</si>
  <si>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</si>
  <si>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</si>
  <si>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</si>
  <si>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</si>
  <si>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</si>
  <si>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</si>
  <si>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</si>
  <si>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</si>
  <si>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</si>
  <si>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</si>
  <si>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</si>
  <si>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</si>
  <si>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</si>
  <si>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</si>
  <si>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</si>
  <si>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</si>
  <si>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</si>
  <si>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</si>
  <si>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</si>
  <si>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</si>
  <si>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</si>
  <si>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</si>
  <si>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</si>
  <si>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</si>
  <si>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</si>
  <si>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</si>
  <si>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</si>
  <si>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</si>
  <si>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</si>
  <si>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</si>
  <si>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</si>
  <si>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</si>
  <si>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</si>
  <si>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</si>
  <si>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</si>
  <si>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</si>
  <si>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</si>
  <si>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</si>
  <si>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</si>
  <si>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</si>
  <si>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</si>
  <si>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</si>
  <si>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</si>
  <si>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</si>
  <si>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</si>
  <si>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</si>
  <si>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</si>
  <si>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</si>
  <si>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</si>
  <si>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</si>
  <si>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</si>
  <si>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</si>
  <si>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</si>
  <si>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</si>
  <si>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</si>
  <si>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</si>
  <si>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</si>
  <si>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</si>
  <si>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</si>
  <si>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</si>
  <si>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</si>
  <si>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</si>
  <si>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</si>
  <si>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</si>
  <si>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</si>
  <si>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</si>
  <si>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</si>
  <si>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</si>
  <si>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</si>
  <si>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</si>
  <si>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</si>
  <si>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</si>
  <si>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</si>
  <si>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</si>
  <si>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</si>
  <si>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</si>
  <si>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</si>
  <si>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</si>
  <si>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</si>
  <si>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</si>
  <si>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</si>
  <si>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</si>
  <si>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</si>
  <si>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</si>
  <si>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</si>
  <si>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</si>
  <si>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</si>
  <si>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</si>
  <si>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</si>
  <si>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</si>
  <si>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</si>
  <si>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</si>
  <si>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</si>
  <si>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</si>
  <si>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</si>
  <si>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</si>
  <si>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</si>
  <si>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</si>
  <si>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</si>
  <si>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</si>
  <si>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</si>
  <si>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</si>
  <si>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</si>
  <si>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</si>
  <si>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</si>
  <si>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</si>
  <si>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</si>
  <si>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</si>
  <si>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</si>
  <si>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</si>
  <si>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</si>
  <si>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</si>
  <si>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</si>
  <si>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</si>
  <si>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</si>
  <si>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</si>
  <si>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</si>
  <si>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</si>
  <si>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</si>
  <si>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</si>
  <si>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</si>
  <si>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</si>
  <si>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</si>
  <si>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</si>
  <si>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</si>
  <si>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</si>
  <si>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</si>
  <si>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</si>
  <si>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</si>
  <si>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</si>
  <si>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</si>
  <si>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</si>
  <si>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</si>
  <si>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</si>
  <si>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</si>
  <si>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</si>
  <si>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</si>
  <si>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</si>
  <si>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</si>
  <si>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</si>
  <si>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</si>
  <si>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</si>
  <si>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</si>
  <si>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</si>
  <si>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</si>
  <si>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</si>
  <si>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</si>
  <si>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</si>
  <si>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</si>
  <si>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</si>
  <si>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</si>
  <si>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</si>
  <si>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</si>
  <si>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</si>
  <si>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</si>
  <si>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</si>
  <si>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</si>
  <si>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</si>
  <si>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</si>
  <si>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</si>
  <si>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</si>
  <si>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</si>
  <si>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</si>
  <si>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</si>
  <si>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</si>
  <si>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</si>
  <si>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</si>
  <si>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</si>
  <si>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</si>
  <si>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</si>
  <si>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</si>
  <si>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</si>
  <si>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</si>
  <si>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</si>
  <si>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</si>
  <si>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</si>
  <si>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</si>
  <si>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</si>
  <si>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</si>
  <si>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</si>
  <si>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</si>
  <si>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</si>
  <si>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</si>
  <si>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</si>
  <si>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</si>
  <si>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</si>
  <si>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</si>
  <si>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</si>
  <si>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</si>
  <si>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</si>
  <si>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</si>
  <si>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</si>
  <si>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</si>
  <si>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</si>
  <si>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</si>
  <si>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</si>
  <si>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</si>
  <si>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</si>
  <si>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</si>
  <si>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</si>
  <si>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</si>
  <si>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</si>
  <si>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</si>
  <si>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</si>
  <si>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</si>
  <si>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</si>
  <si>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</si>
  <si>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</si>
  <si>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</si>
  <si>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</si>
  <si>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</si>
  <si>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</si>
  <si>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</si>
  <si>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</si>
  <si>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</si>
  <si>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</si>
  <si>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</si>
  <si>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</si>
  <si>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</si>
  <si>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</si>
  <si>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</si>
  <si>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</si>
  <si>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</si>
  <si>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</si>
  <si>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</si>
  <si>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</si>
  <si>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</si>
  <si>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</si>
  <si>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</si>
  <si>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</si>
  <si>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</si>
  <si>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</si>
  <si>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</si>
  <si>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</si>
  <si>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</si>
  <si>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</si>
  <si>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</si>
  <si>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</si>
  <si>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</si>
  <si>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</si>
  <si>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</si>
  <si>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</si>
  <si>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</si>
  <si>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</si>
  <si>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</si>
  <si>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</si>
  <si>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</si>
  <si>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</si>
  <si>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</si>
  <si>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</si>
  <si>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</si>
  <si>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</si>
  <si>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</si>
  <si>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</si>
  <si>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</si>
  <si>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</si>
  <si>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</si>
  <si>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</si>
  <si>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</si>
  <si>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</si>
  <si>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</si>
  <si>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</si>
  <si>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</si>
  <si>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</si>
  <si>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</si>
  <si>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</si>
  <si>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</si>
  <si>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</si>
  <si>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</si>
  <si>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</si>
  <si>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</si>
  <si>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</si>
  <si>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</si>
  <si>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</si>
  <si>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</si>
  <si>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</si>
  <si>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</si>
  <si>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</si>
  <si>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</si>
  <si>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</si>
  <si>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</si>
  <si>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</si>
  <si>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</si>
  <si>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</si>
  <si>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</si>
  <si>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</si>
  <si>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</si>
  <si>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</si>
  <si>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</si>
  <si>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</si>
  <si>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</si>
  <si>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</si>
  <si>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</si>
  <si>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</si>
  <si>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</si>
  <si>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</si>
  <si>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</si>
  <si>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</si>
  <si>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</si>
  <si>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</si>
  <si>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</si>
  <si>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</si>
  <si>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</si>
  <si>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</si>
  <si>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</si>
  <si>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</si>
  <si>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</si>
  <si>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</si>
  <si>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</si>
  <si>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</si>
  <si>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</si>
  <si>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</si>
  <si>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</si>
  <si>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</si>
  <si>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</si>
  <si>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</si>
  <si>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</si>
  <si>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</si>
  <si>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</si>
  <si>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</si>
  <si>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</si>
  <si>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</si>
  <si>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</si>
  <si>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</si>
  <si>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</si>
  <si>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</si>
  <si>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</si>
  <si>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</si>
  <si>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</si>
  <si>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</si>
  <si>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</si>
  <si>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</si>
  <si>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</si>
  <si>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</si>
  <si>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</si>
  <si>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</si>
  <si>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</si>
  <si>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</si>
  <si>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</si>
  <si>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</si>
  <si>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</si>
  <si>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</si>
  <si>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</si>
  <si>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</si>
  <si>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</si>
  <si>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</si>
  <si>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</si>
  <si>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</si>
  <si>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</si>
  <si>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</si>
  <si>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</si>
  <si>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</si>
  <si>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</si>
  <si>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</si>
  <si>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</si>
  <si>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</si>
  <si>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</si>
  <si>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</si>
  <si>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</si>
  <si>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</si>
  <si>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</si>
  <si>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</si>
  <si>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</si>
  <si>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</si>
  <si>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</si>
  <si>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</si>
  <si>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</si>
  <si>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</si>
  <si>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</si>
  <si>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</si>
  <si>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</si>
  <si>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</si>
  <si>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</si>
  <si>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</si>
  <si>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</si>
  <si>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</si>
  <si>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</si>
  <si>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</si>
  <si>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</si>
  <si>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</si>
  <si>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</si>
  <si>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</si>
  <si>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</si>
  <si>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</si>
  <si>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</si>
  <si>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</si>
  <si>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</si>
  <si>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</si>
  <si>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</si>
  <si>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</si>
  <si>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</si>
  <si>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</si>
  <si>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</si>
  <si>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</si>
  <si>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</si>
  <si>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</si>
  <si>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</si>
  <si>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</si>
  <si>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</si>
  <si>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</si>
  <si>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</si>
  <si>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</si>
  <si>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</si>
  <si>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</si>
  <si>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</si>
  <si>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</si>
  <si>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</si>
  <si>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</si>
  <si>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</si>
  <si>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</si>
  <si>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</si>
  <si>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</si>
  <si>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</si>
  <si>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</si>
  <si>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</si>
  <si>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</si>
  <si>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</si>
  <si>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</si>
  <si>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</si>
  <si>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</si>
  <si>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</si>
  <si>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</si>
  <si>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</si>
  <si>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</si>
  <si>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</si>
  <si>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</si>
  <si>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</si>
  <si>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</si>
  <si>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</si>
  <si>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</si>
  <si>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</si>
  <si>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</si>
  <si>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</si>
  <si>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</si>
  <si>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</si>
  <si>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</si>
  <si>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</si>
  <si>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</si>
  <si>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</si>
  <si>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</si>
  <si>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</si>
  <si>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</si>
  <si>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</si>
  <si>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</si>
  <si>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</si>
  <si>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</si>
  <si>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</si>
  <si>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</si>
  <si>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</si>
  <si>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</si>
  <si>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</si>
  <si>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</si>
  <si>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</si>
  <si>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</si>
  <si>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</si>
  <si>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</si>
  <si>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</si>
  <si>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</si>
  <si>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</si>
  <si>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</si>
  <si>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</si>
  <si>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</si>
  <si>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</si>
  <si>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</si>
  <si>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</si>
  <si>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</si>
  <si>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</si>
  <si>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</si>
  <si>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</si>
  <si>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</si>
  <si>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</si>
  <si>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</si>
  <si>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</si>
  <si>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</si>
  <si>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</si>
  <si>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</si>
  <si>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</si>
  <si>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</si>
  <si>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</si>
  <si>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</si>
  <si>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</si>
  <si>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</si>
  <si>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</si>
  <si>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</si>
  <si>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</si>
  <si>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</si>
  <si>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</si>
  <si>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</si>
  <si>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</si>
  <si>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</si>
  <si>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</si>
  <si>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</si>
  <si>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</si>
  <si>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</si>
  <si>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</si>
  <si>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</si>
  <si>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</si>
  <si>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</si>
  <si>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</si>
  <si>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</si>
  <si>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</si>
  <si>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</si>
  <si>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</si>
  <si>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</si>
  <si>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</si>
  <si>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</si>
  <si>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</si>
  <si>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</si>
  <si>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</si>
  <si>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</si>
  <si>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</si>
  <si>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</si>
  <si>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</si>
  <si>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</si>
  <si>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</si>
  <si>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</si>
  <si>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</si>
  <si>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</si>
  <si>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</si>
  <si>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</si>
  <si>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</si>
  <si>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</si>
  <si>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</si>
  <si>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</si>
  <si>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</si>
  <si>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</si>
  <si>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</si>
  <si>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</si>
  <si>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</si>
  <si>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</si>
  <si>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</si>
  <si>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</si>
  <si>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</si>
  <si>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</si>
  <si>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</si>
  <si>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</si>
  <si>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</si>
  <si>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</si>
  <si>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</si>
  <si>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</si>
  <si>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</si>
  <si>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</si>
  <si>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</si>
  <si>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</si>
  <si>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</si>
  <si>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</si>
  <si>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</si>
  <si>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</si>
  <si>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</si>
  <si>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</si>
  <si>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</si>
  <si>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</si>
  <si>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</si>
  <si>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</si>
  <si>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</si>
  <si>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</si>
  <si>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</si>
  <si>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</si>
  <si>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</si>
  <si>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</si>
  <si>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</si>
  <si>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</si>
  <si>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</si>
  <si>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</si>
  <si>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</si>
  <si>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</si>
  <si>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</si>
  <si>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</si>
  <si>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</si>
  <si>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</si>
  <si>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</si>
  <si>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</si>
  <si>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</si>
  <si>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</si>
  <si>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</si>
  <si>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</si>
  <si>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</si>
  <si>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</si>
  <si>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</si>
  <si>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</si>
  <si>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</si>
  <si>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</si>
  <si>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</si>
  <si>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</si>
  <si>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</si>
  <si>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</si>
  <si>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</si>
  <si>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</si>
  <si>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</si>
  <si>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</si>
  <si>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</si>
  <si>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</si>
  <si>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</si>
  <si>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</si>
  <si>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</si>
  <si>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</si>
  <si>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</si>
  <si>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</si>
  <si>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</si>
  <si>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</si>
  <si>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</si>
  <si>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</si>
  <si>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</si>
  <si>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</si>
  <si>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</si>
  <si>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</si>
  <si>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</si>
  <si>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</si>
  <si>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</si>
  <si>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</si>
  <si>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</si>
  <si>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</si>
  <si>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</si>
  <si>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</si>
  <si>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</si>
  <si>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</si>
  <si>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</si>
  <si>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</si>
  <si>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</si>
  <si>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</si>
  <si>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</si>
  <si>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</si>
  <si>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</si>
  <si>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</si>
  <si>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</si>
  <si>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</si>
  <si>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</si>
  <si>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</si>
  <si>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</si>
  <si>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</si>
  <si>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</si>
  <si>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</si>
  <si>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</si>
  <si>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</si>
  <si>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</si>
  <si>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</si>
  <si>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</si>
  <si>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</si>
  <si>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</si>
  <si>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</si>
  <si>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</si>
  <si>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</si>
  <si>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</si>
  <si>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</si>
  <si>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</si>
  <si>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</si>
  <si>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</si>
  <si>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</si>
  <si>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</si>
  <si>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</si>
  <si>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</si>
  <si>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</si>
  <si>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</si>
  <si>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</si>
  <si>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</si>
  <si>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</si>
  <si>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</si>
  <si>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</si>
  <si>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</si>
  <si>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</si>
  <si>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</si>
  <si>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</si>
  <si>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</si>
  <si>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</si>
  <si>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</si>
  <si>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</si>
  <si>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</si>
  <si>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</si>
  <si>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</si>
  <si>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</si>
  <si>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</si>
  <si>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</si>
  <si>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</si>
  <si>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</si>
  <si>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</si>
  <si>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</si>
  <si>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</si>
  <si>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</si>
  <si>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</si>
  <si>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</si>
  <si>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</si>
  <si>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</si>
  <si>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</si>
  <si>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</si>
  <si>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</si>
  <si>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</si>
  <si>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</si>
  <si>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</si>
  <si>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</si>
  <si>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</si>
  <si>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</si>
  <si>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</si>
  <si>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</si>
  <si>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</si>
  <si>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</si>
  <si>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</si>
  <si>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</si>
  <si>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</si>
  <si>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</si>
  <si>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</si>
  <si>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</si>
  <si>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</si>
  <si>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</si>
  <si>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</si>
  <si>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</si>
  <si>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</si>
  <si>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</si>
  <si>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</si>
  <si>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</si>
  <si>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</si>
  <si>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</si>
  <si>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</si>
  <si>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</si>
  <si>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</si>
  <si>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</si>
  <si>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</si>
  <si>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</si>
  <si>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</si>
  <si>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</si>
  <si>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</si>
  <si>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</si>
  <si>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</si>
  <si>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</si>
  <si>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</si>
  <si>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</si>
  <si>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</si>
  <si>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</si>
  <si>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</si>
  <si>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</si>
  <si>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</si>
  <si>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</si>
  <si>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</si>
  <si>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</si>
  <si>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</si>
  <si>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</si>
  <si>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</si>
  <si>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</si>
  <si>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</si>
  <si>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</si>
  <si>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</si>
  <si>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</si>
  <si>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</si>
  <si>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</si>
  <si>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</si>
  <si>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</si>
  <si>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</si>
  <si>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</si>
  <si>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</si>
  <si>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</si>
  <si>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</si>
  <si>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</si>
  <si>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</si>
  <si>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</si>
  <si>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</si>
  <si>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</si>
  <si>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</si>
  <si>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СТОК ПЛЮС АД</t>
  </si>
  <si>
    <t>неконсолидиран</t>
  </si>
  <si>
    <t>1. Иново Статус АД Македония</t>
  </si>
  <si>
    <t>01.01.2013 - 30.09.2013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</si>
</sst>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76">
      <selection activeCell="E74" sqref="E74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866</v>
      </c>
      <c r="F3" s="273" t="s">
        <v>2</v>
      </c>
      <c r="G3" s="226"/>
      <c r="H3" s="595">
        <v>175356940</v>
      </c>
    </row>
    <row r="4" spans="1:8" ht="28.5">
      <c r="A4" s="204" t="s">
        <v>3</v>
      </c>
      <c r="B4" s="583"/>
      <c r="C4" s="583"/>
      <c r="D4" s="584"/>
      <c r="E4" s="576" t="s">
        <v>867</v>
      </c>
      <c r="F4" s="224" t="s">
        <v>4</v>
      </c>
      <c r="G4" s="225"/>
      <c r="H4" s="595">
        <v>3995</v>
      </c>
    </row>
    <row r="5" spans="1:8" ht="15">
      <c r="A5" s="204" t="s">
        <v>5</v>
      </c>
      <c r="B5" s="268"/>
      <c r="C5" s="268"/>
      <c r="D5" s="268"/>
      <c r="E5" s="596" t="s">
        <v>869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6763</v>
      </c>
      <c r="D11" s="205">
        <v>6763</v>
      </c>
      <c r="E11" s="293" t="s">
        <v>22</v>
      </c>
      <c r="F11" s="298" t="s">
        <v>23</v>
      </c>
      <c r="G11" s="206">
        <v>4809</v>
      </c>
      <c r="H11" s="206">
        <v>4809</v>
      </c>
    </row>
    <row r="12" spans="1:8" ht="15">
      <c r="A12" s="291" t="s">
        <v>24</v>
      </c>
      <c r="B12" s="297" t="s">
        <v>25</v>
      </c>
      <c r="C12" s="205"/>
      <c r="D12" s="205"/>
      <c r="E12" s="293" t="s">
        <v>26</v>
      </c>
      <c r="F12" s="298" t="s">
        <v>27</v>
      </c>
      <c r="G12" s="207">
        <v>4809</v>
      </c>
      <c r="H12" s="207">
        <v>4809</v>
      </c>
    </row>
    <row r="13" spans="1:8" ht="15">
      <c r="A13" s="291" t="s">
        <v>28</v>
      </c>
      <c r="B13" s="297" t="s">
        <v>29</v>
      </c>
      <c r="C13" s="205"/>
      <c r="D13" s="205"/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/>
      <c r="D14" s="205"/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/>
      <c r="D15" s="205"/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/>
      <c r="D16" s="205"/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/>
      <c r="D17" s="205"/>
      <c r="E17" s="299" t="s">
        <v>46</v>
      </c>
      <c r="F17" s="301" t="s">
        <v>47</v>
      </c>
      <c r="G17" s="208">
        <f>G11+G14+G15+G16</f>
        <v>4809</v>
      </c>
      <c r="H17" s="208">
        <f>H11+H14+H15+H16</f>
        <v>4809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6763</v>
      </c>
      <c r="D19" s="209">
        <f>SUM(D11:D18)</f>
        <v>6763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2180</v>
      </c>
      <c r="H20" s="212">
        <v>2180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0</v>
      </c>
      <c r="H21" s="210">
        <f>SUM(H22:H24)</f>
        <v>0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/>
      <c r="H22" s="206"/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2180</v>
      </c>
      <c r="H25" s="208">
        <f>H19+H20+H21</f>
        <v>2180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-205</v>
      </c>
      <c r="H27" s="208">
        <f>SUM(H28:H30)</f>
        <v>-180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/>
      <c r="H28" s="206"/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-205</v>
      </c>
      <c r="H29" s="391">
        <v>-180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-11</v>
      </c>
      <c r="H32" s="391">
        <v>-25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-216</v>
      </c>
      <c r="H33" s="208">
        <f>H27+H31+H32</f>
        <v>-205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854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6773</v>
      </c>
      <c r="H36" s="208">
        <f>H25+H17+H33</f>
        <v>6784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/>
      <c r="H48" s="206"/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0</v>
      </c>
      <c r="H49" s="208">
        <f>SUM(H43:H48)</f>
        <v>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6763</v>
      </c>
      <c r="D55" s="209">
        <f>D19+D20+D21+D27+D32+D45+D51+D53+D54</f>
        <v>6763</v>
      </c>
      <c r="E55" s="293" t="s">
        <v>172</v>
      </c>
      <c r="F55" s="317" t="s">
        <v>173</v>
      </c>
      <c r="G55" s="208">
        <f>G49+G51+G52+G53+G54</f>
        <v>0</v>
      </c>
      <c r="H55" s="208">
        <f>H49+H51+H52+H53+H54</f>
        <v>0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/>
      <c r="D58" s="205"/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1</v>
      </c>
      <c r="H61" s="208">
        <f>SUM(H62:H68)</f>
        <v>0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/>
      <c r="H62" s="206"/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0</v>
      </c>
      <c r="D64" s="209">
        <f>SUM(D58:D63)</f>
        <v>0</v>
      </c>
      <c r="E64" s="293" t="s">
        <v>200</v>
      </c>
      <c r="F64" s="298" t="s">
        <v>201</v>
      </c>
      <c r="G64" s="206"/>
      <c r="H64" s="206"/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1</v>
      </c>
      <c r="H66" s="206"/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/>
      <c r="H67" s="206"/>
    </row>
    <row r="68" spans="1:8" ht="15">
      <c r="A68" s="291" t="s">
        <v>211</v>
      </c>
      <c r="B68" s="297" t="s">
        <v>212</v>
      </c>
      <c r="C68" s="205">
        <v>5</v>
      </c>
      <c r="D68" s="205">
        <v>1</v>
      </c>
      <c r="E68" s="293" t="s">
        <v>213</v>
      </c>
      <c r="F68" s="298" t="s">
        <v>214</v>
      </c>
      <c r="G68" s="206"/>
      <c r="H68" s="206"/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/>
      <c r="H69" s="206"/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1</v>
      </c>
      <c r="H71" s="215">
        <f>H59+H60+H61+H69+H70</f>
        <v>0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/>
      <c r="D72" s="205"/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/>
      <c r="D74" s="205"/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5</v>
      </c>
      <c r="D75" s="209">
        <f>SUM(D67:D74)</f>
        <v>1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1</v>
      </c>
      <c r="H79" s="216">
        <f>H71+H74+H75+H76</f>
        <v>0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/>
      <c r="D87" s="205">
        <v>6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6</v>
      </c>
      <c r="D88" s="205">
        <v>14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6</v>
      </c>
      <c r="D91" s="209">
        <f>SUM(D87:D90)</f>
        <v>20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11</v>
      </c>
      <c r="D93" s="209">
        <f>D64+D75+D84+D91+D92</f>
        <v>21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6774</v>
      </c>
      <c r="D94" s="218">
        <f>D93+D55</f>
        <v>6784</v>
      </c>
      <c r="E94" s="558" t="s">
        <v>270</v>
      </c>
      <c r="F94" s="345" t="s">
        <v>271</v>
      </c>
      <c r="G94" s="219">
        <f>G36+G39+G55+G79</f>
        <v>6774</v>
      </c>
      <c r="H94" s="219">
        <f>H36+H39+H55+H79</f>
        <v>6784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855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272</v>
      </c>
      <c r="B98" s="539"/>
      <c r="C98" s="601" t="s">
        <v>382</v>
      </c>
      <c r="D98" s="601"/>
      <c r="E98" s="601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1" t="s">
        <v>784</v>
      </c>
      <c r="D100" s="602"/>
      <c r="E100" s="602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31">
      <selection activeCell="C17" sqref="C17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273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СТОК ПЛЮС АД</v>
      </c>
      <c r="F2" s="598" t="s">
        <v>2</v>
      </c>
      <c r="G2" s="598"/>
      <c r="H2" s="353">
        <f>'справка №1-БАЛАНС'!H3</f>
        <v>175356940</v>
      </c>
    </row>
    <row r="3" spans="1:8" ht="15">
      <c r="A3" s="6" t="s">
        <v>274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>
        <f>'справка №1-БАЛАНС'!H4</f>
        <v>3995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01.01.2013 - 30.09.2013</v>
      </c>
      <c r="F4" s="351"/>
      <c r="G4" s="352"/>
      <c r="H4" s="355" t="s">
        <v>275</v>
      </c>
    </row>
    <row r="5" spans="1:8" ht="24">
      <c r="A5" s="356" t="s">
        <v>276</v>
      </c>
      <c r="B5" s="357" t="s">
        <v>8</v>
      </c>
      <c r="C5" s="356" t="s">
        <v>9</v>
      </c>
      <c r="D5" s="358" t="s">
        <v>13</v>
      </c>
      <c r="E5" s="359" t="s">
        <v>277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278</v>
      </c>
      <c r="B7" s="174"/>
      <c r="C7" s="85"/>
      <c r="D7" s="85"/>
      <c r="E7" s="174" t="s">
        <v>279</v>
      </c>
      <c r="F7" s="360"/>
      <c r="G7" s="88"/>
      <c r="H7" s="88"/>
    </row>
    <row r="8" spans="1:8" ht="12">
      <c r="A8" s="361" t="s">
        <v>280</v>
      </c>
      <c r="B8" s="361"/>
      <c r="C8" s="362"/>
      <c r="D8" s="83"/>
      <c r="E8" s="361" t="s">
        <v>281</v>
      </c>
      <c r="F8" s="360"/>
      <c r="G8" s="88"/>
      <c r="H8" s="88"/>
    </row>
    <row r="9" spans="1:8" ht="12">
      <c r="A9" s="363" t="s">
        <v>282</v>
      </c>
      <c r="B9" s="364" t="s">
        <v>283</v>
      </c>
      <c r="C9" s="79"/>
      <c r="D9" s="79"/>
      <c r="E9" s="363" t="s">
        <v>284</v>
      </c>
      <c r="F9" s="365" t="s">
        <v>285</v>
      </c>
      <c r="G9" s="87"/>
      <c r="H9" s="87"/>
    </row>
    <row r="10" spans="1:8" ht="12">
      <c r="A10" s="363" t="s">
        <v>286</v>
      </c>
      <c r="B10" s="364" t="s">
        <v>287</v>
      </c>
      <c r="C10" s="79">
        <v>6</v>
      </c>
      <c r="D10" s="79">
        <v>5</v>
      </c>
      <c r="E10" s="363" t="s">
        <v>288</v>
      </c>
      <c r="F10" s="365" t="s">
        <v>289</v>
      </c>
      <c r="G10" s="87"/>
      <c r="H10" s="87"/>
    </row>
    <row r="11" spans="1:8" ht="12">
      <c r="A11" s="363" t="s">
        <v>290</v>
      </c>
      <c r="B11" s="364" t="s">
        <v>291</v>
      </c>
      <c r="C11" s="79"/>
      <c r="D11" s="79">
        <v>8</v>
      </c>
      <c r="E11" s="366" t="s">
        <v>292</v>
      </c>
      <c r="F11" s="365" t="s">
        <v>293</v>
      </c>
      <c r="G11" s="87"/>
      <c r="H11" s="87"/>
    </row>
    <row r="12" spans="1:8" ht="12">
      <c r="A12" s="363" t="s">
        <v>294</v>
      </c>
      <c r="B12" s="364" t="s">
        <v>295</v>
      </c>
      <c r="C12" s="79">
        <v>8</v>
      </c>
      <c r="D12" s="79">
        <v>8</v>
      </c>
      <c r="E12" s="366" t="s">
        <v>78</v>
      </c>
      <c r="F12" s="365" t="s">
        <v>296</v>
      </c>
      <c r="G12" s="87">
        <v>7</v>
      </c>
      <c r="H12" s="87">
        <v>3</v>
      </c>
    </row>
    <row r="13" spans="1:18" ht="12">
      <c r="A13" s="363" t="s">
        <v>297</v>
      </c>
      <c r="B13" s="364" t="s">
        <v>298</v>
      </c>
      <c r="C13" s="79">
        <v>2</v>
      </c>
      <c r="D13" s="79">
        <v>2</v>
      </c>
      <c r="E13" s="367" t="s">
        <v>51</v>
      </c>
      <c r="F13" s="368" t="s">
        <v>299</v>
      </c>
      <c r="G13" s="88">
        <f>SUM(G9:G12)</f>
        <v>7</v>
      </c>
      <c r="H13" s="88">
        <f>SUM(H9:H12)</f>
        <v>3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300</v>
      </c>
      <c r="B14" s="364" t="s">
        <v>301</v>
      </c>
      <c r="C14" s="79"/>
      <c r="D14" s="79"/>
      <c r="E14" s="366"/>
      <c r="F14" s="369"/>
      <c r="G14" s="390"/>
      <c r="H14" s="390"/>
    </row>
    <row r="15" spans="1:8" ht="24">
      <c r="A15" s="363" t="s">
        <v>302</v>
      </c>
      <c r="B15" s="364" t="s">
        <v>303</v>
      </c>
      <c r="C15" s="80"/>
      <c r="D15" s="80"/>
      <c r="E15" s="361" t="s">
        <v>304</v>
      </c>
      <c r="F15" s="370" t="s">
        <v>305</v>
      </c>
      <c r="G15" s="87"/>
      <c r="H15" s="87"/>
    </row>
    <row r="16" spans="1:8" ht="12">
      <c r="A16" s="363" t="s">
        <v>306</v>
      </c>
      <c r="B16" s="364" t="s">
        <v>307</v>
      </c>
      <c r="C16" s="80">
        <v>2</v>
      </c>
      <c r="D16" s="80">
        <v>5</v>
      </c>
      <c r="E16" s="363" t="s">
        <v>308</v>
      </c>
      <c r="F16" s="369" t="s">
        <v>309</v>
      </c>
      <c r="G16" s="89"/>
      <c r="H16" s="89"/>
    </row>
    <row r="17" spans="1:8" ht="12">
      <c r="A17" s="371" t="s">
        <v>310</v>
      </c>
      <c r="B17" s="364" t="s">
        <v>311</v>
      </c>
      <c r="C17" s="81"/>
      <c r="D17" s="81"/>
      <c r="E17" s="361"/>
      <c r="F17" s="360"/>
      <c r="G17" s="390"/>
      <c r="H17" s="390"/>
    </row>
    <row r="18" spans="1:8" ht="12">
      <c r="A18" s="371" t="s">
        <v>312</v>
      </c>
      <c r="B18" s="364" t="s">
        <v>313</v>
      </c>
      <c r="C18" s="81"/>
      <c r="D18" s="81"/>
      <c r="E18" s="361" t="s">
        <v>314</v>
      </c>
      <c r="F18" s="360"/>
      <c r="G18" s="390"/>
      <c r="H18" s="390"/>
    </row>
    <row r="19" spans="1:15" ht="12">
      <c r="A19" s="367" t="s">
        <v>51</v>
      </c>
      <c r="B19" s="372" t="s">
        <v>315</v>
      </c>
      <c r="C19" s="82">
        <f>SUM(C9:C15)+C16</f>
        <v>18</v>
      </c>
      <c r="D19" s="82">
        <f>SUM(D9:D15)+D16</f>
        <v>28</v>
      </c>
      <c r="E19" s="373" t="s">
        <v>316</v>
      </c>
      <c r="F19" s="369" t="s">
        <v>317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318</v>
      </c>
      <c r="F20" s="369" t="s">
        <v>319</v>
      </c>
      <c r="G20" s="87"/>
      <c r="H20" s="87"/>
    </row>
    <row r="21" spans="1:8" ht="24">
      <c r="A21" s="361" t="s">
        <v>320</v>
      </c>
      <c r="B21" s="375"/>
      <c r="C21" s="389"/>
      <c r="D21" s="389"/>
      <c r="E21" s="363" t="s">
        <v>321</v>
      </c>
      <c r="F21" s="369" t="s">
        <v>322</v>
      </c>
      <c r="G21" s="87"/>
      <c r="H21" s="87"/>
    </row>
    <row r="22" spans="1:8" ht="24">
      <c r="A22" s="360" t="s">
        <v>323</v>
      </c>
      <c r="B22" s="375" t="s">
        <v>324</v>
      </c>
      <c r="C22" s="79"/>
      <c r="D22" s="79"/>
      <c r="E22" s="373" t="s">
        <v>325</v>
      </c>
      <c r="F22" s="369" t="s">
        <v>326</v>
      </c>
      <c r="G22" s="87"/>
      <c r="H22" s="87"/>
    </row>
    <row r="23" spans="1:8" ht="24">
      <c r="A23" s="363" t="s">
        <v>327</v>
      </c>
      <c r="B23" s="375" t="s">
        <v>328</v>
      </c>
      <c r="C23" s="79"/>
      <c r="D23" s="79"/>
      <c r="E23" s="363" t="s">
        <v>329</v>
      </c>
      <c r="F23" s="369" t="s">
        <v>330</v>
      </c>
      <c r="G23" s="87"/>
      <c r="H23" s="87"/>
    </row>
    <row r="24" spans="1:18" ht="12">
      <c r="A24" s="363" t="s">
        <v>331</v>
      </c>
      <c r="B24" s="375" t="s">
        <v>332</v>
      </c>
      <c r="C24" s="79"/>
      <c r="D24" s="79"/>
      <c r="E24" s="367" t="s">
        <v>103</v>
      </c>
      <c r="F24" s="370" t="s">
        <v>333</v>
      </c>
      <c r="G24" s="88">
        <f>SUM(G19:G23)</f>
        <v>0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334</v>
      </c>
      <c r="C25" s="79"/>
      <c r="D25" s="79"/>
      <c r="E25" s="374"/>
      <c r="F25" s="360"/>
      <c r="G25" s="390"/>
      <c r="H25" s="390"/>
    </row>
    <row r="26" spans="1:14" ht="12">
      <c r="A26" s="367" t="s">
        <v>76</v>
      </c>
      <c r="B26" s="376" t="s">
        <v>335</v>
      </c>
      <c r="C26" s="82">
        <f>SUM(C22:C25)</f>
        <v>0</v>
      </c>
      <c r="D26" s="82">
        <f>SUM(D22:D25)</f>
        <v>0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336</v>
      </c>
      <c r="B28" s="357" t="s">
        <v>337</v>
      </c>
      <c r="C28" s="83">
        <f>C26+C19</f>
        <v>18</v>
      </c>
      <c r="D28" s="83">
        <f>D26+D19</f>
        <v>28</v>
      </c>
      <c r="E28" s="174" t="s">
        <v>338</v>
      </c>
      <c r="F28" s="370" t="s">
        <v>339</v>
      </c>
      <c r="G28" s="88">
        <f>G13+G15+G24</f>
        <v>7</v>
      </c>
      <c r="H28" s="88">
        <f>H13+H15+H24</f>
        <v>3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340</v>
      </c>
      <c r="B30" s="357" t="s">
        <v>341</v>
      </c>
      <c r="C30" s="83">
        <f>IF((G28-C28)&gt;0,G28-C28,0)</f>
        <v>0</v>
      </c>
      <c r="D30" s="83">
        <f>IF((H28-D28)&gt;0,H28-D28,0)</f>
        <v>0</v>
      </c>
      <c r="E30" s="174" t="s">
        <v>342</v>
      </c>
      <c r="F30" s="370" t="s">
        <v>343</v>
      </c>
      <c r="G30" s="90">
        <f>IF((C28-G28)&gt;0,C28-G28,0)</f>
        <v>11</v>
      </c>
      <c r="H30" s="90">
        <f>IF((D28-H28)&gt;0,D28-H28,0)</f>
        <v>25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856</v>
      </c>
      <c r="B31" s="376" t="s">
        <v>344</v>
      </c>
      <c r="C31" s="79"/>
      <c r="D31" s="79"/>
      <c r="E31" s="361" t="s">
        <v>859</v>
      </c>
      <c r="F31" s="369" t="s">
        <v>345</v>
      </c>
      <c r="G31" s="87"/>
      <c r="H31" s="87"/>
    </row>
    <row r="32" spans="1:8" ht="12">
      <c r="A32" s="361" t="s">
        <v>346</v>
      </c>
      <c r="B32" s="378" t="s">
        <v>347</v>
      </c>
      <c r="C32" s="79"/>
      <c r="D32" s="79"/>
      <c r="E32" s="361" t="s">
        <v>348</v>
      </c>
      <c r="F32" s="369" t="s">
        <v>349</v>
      </c>
      <c r="G32" s="87"/>
      <c r="H32" s="87"/>
    </row>
    <row r="33" spans="1:18" ht="12">
      <c r="A33" s="379" t="s">
        <v>350</v>
      </c>
      <c r="B33" s="376" t="s">
        <v>351</v>
      </c>
      <c r="C33" s="82">
        <f>C28-C31+C32</f>
        <v>18</v>
      </c>
      <c r="D33" s="82">
        <f>D28-D31+D32</f>
        <v>28</v>
      </c>
      <c r="E33" s="174" t="s">
        <v>352</v>
      </c>
      <c r="F33" s="370" t="s">
        <v>353</v>
      </c>
      <c r="G33" s="90">
        <f>G32-G31+G28</f>
        <v>7</v>
      </c>
      <c r="H33" s="90">
        <f>H32-H31+H28</f>
        <v>3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354</v>
      </c>
      <c r="B34" s="357" t="s">
        <v>355</v>
      </c>
      <c r="C34" s="83">
        <f>IF((G33-C33)&gt;0,G33-C33,0)</f>
        <v>0</v>
      </c>
      <c r="D34" s="83">
        <f>IF((H33-D33)&gt;0,H33-D33,0)</f>
        <v>0</v>
      </c>
      <c r="E34" s="379" t="s">
        <v>356</v>
      </c>
      <c r="F34" s="370" t="s">
        <v>357</v>
      </c>
      <c r="G34" s="88">
        <f>IF((C33-G33)&gt;0,C33-G33,0)</f>
        <v>11</v>
      </c>
      <c r="H34" s="88">
        <f>IF((D33-H33)&gt;0,D33-H33,0)</f>
        <v>25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358</v>
      </c>
      <c r="B35" s="376" t="s">
        <v>359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360</v>
      </c>
      <c r="B36" s="375" t="s">
        <v>361</v>
      </c>
      <c r="C36" s="79"/>
      <c r="D36" s="79"/>
      <c r="E36" s="380"/>
      <c r="F36" s="360"/>
      <c r="G36" s="390"/>
      <c r="H36" s="390"/>
    </row>
    <row r="37" spans="1:8" ht="24">
      <c r="A37" s="381" t="s">
        <v>362</v>
      </c>
      <c r="B37" s="382" t="s">
        <v>363</v>
      </c>
      <c r="C37" s="537"/>
      <c r="D37" s="537"/>
      <c r="E37" s="380"/>
      <c r="F37" s="383"/>
      <c r="G37" s="390"/>
      <c r="H37" s="390"/>
    </row>
    <row r="38" spans="1:8" ht="12">
      <c r="A38" s="384" t="s">
        <v>364</v>
      </c>
      <c r="B38" s="382" t="s">
        <v>365</v>
      </c>
      <c r="C38" s="173"/>
      <c r="D38" s="173"/>
      <c r="E38" s="380"/>
      <c r="F38" s="383"/>
      <c r="G38" s="390"/>
      <c r="H38" s="390"/>
    </row>
    <row r="39" spans="1:18" ht="24">
      <c r="A39" s="385" t="s">
        <v>366</v>
      </c>
      <c r="B39" s="178" t="s">
        <v>367</v>
      </c>
      <c r="C39" s="570">
        <f>+IF((G33-C33-C35)&gt;0,G33-C33-C35,0)</f>
        <v>0</v>
      </c>
      <c r="D39" s="570">
        <f>+IF((H33-D33-D35)&gt;0,H33-D33-D35,0)</f>
        <v>0</v>
      </c>
      <c r="E39" s="386" t="s">
        <v>368</v>
      </c>
      <c r="F39" s="175" t="s">
        <v>369</v>
      </c>
      <c r="G39" s="91">
        <f>IF(G34&gt;0,IF(C35+G34&lt;0,0,C35+G34),IF(C34-C35&lt;0,C35-C34,0))</f>
        <v>11</v>
      </c>
      <c r="H39" s="91">
        <f>IF(H34&gt;0,IF(D35+H34&lt;0,0,D35+H34),IF(D34-D35&lt;0,D35-D34,0))</f>
        <v>25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370</v>
      </c>
      <c r="B40" s="359" t="s">
        <v>371</v>
      </c>
      <c r="C40" s="84"/>
      <c r="D40" s="84"/>
      <c r="E40" s="174" t="s">
        <v>370</v>
      </c>
      <c r="F40" s="175" t="s">
        <v>372</v>
      </c>
      <c r="G40" s="87"/>
      <c r="H40" s="87"/>
    </row>
    <row r="41" spans="1:18" ht="12">
      <c r="A41" s="174" t="s">
        <v>373</v>
      </c>
      <c r="B41" s="356" t="s">
        <v>374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375</v>
      </c>
      <c r="F41" s="175" t="s">
        <v>376</v>
      </c>
      <c r="G41" s="85">
        <f>IF(C39=0,IF(G39-G40&gt;0,G39-G40+C40,0),IF(C39-C40&lt;0,C40-C39+G40,0))</f>
        <v>11</v>
      </c>
      <c r="H41" s="85">
        <f>IF(D39=0,IF(H39-H40&gt;0,H39-H40+D40,0),IF(D39-D40&lt;0,D40-D39+H40,0))</f>
        <v>25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377</v>
      </c>
      <c r="B42" s="356" t="s">
        <v>378</v>
      </c>
      <c r="C42" s="86">
        <f>C33+C35+C39</f>
        <v>18</v>
      </c>
      <c r="D42" s="86">
        <f>D33+D35+D39</f>
        <v>28</v>
      </c>
      <c r="E42" s="177" t="s">
        <v>379</v>
      </c>
      <c r="F42" s="178" t="s">
        <v>380</v>
      </c>
      <c r="G42" s="90">
        <f>G39+G33</f>
        <v>18</v>
      </c>
      <c r="H42" s="90">
        <f>H39+H33</f>
        <v>28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381</v>
      </c>
      <c r="B44" s="532"/>
      <c r="C44" s="532" t="s">
        <v>382</v>
      </c>
      <c r="D44" s="603"/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784</v>
      </c>
      <c r="D46" s="604"/>
      <c r="E46" s="604"/>
      <c r="F46" s="604"/>
      <c r="G46" s="604"/>
      <c r="H46" s="604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5">
      <selection activeCell="C44" sqref="C44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383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384</v>
      </c>
      <c r="B4" s="533" t="str">
        <f>'справка №1-БАЛАНС'!E3</f>
        <v>СТОК ПЛЮС АД</v>
      </c>
      <c r="C4" s="397" t="s">
        <v>2</v>
      </c>
      <c r="D4" s="353">
        <f>'справка №1-БАЛАНС'!H3</f>
        <v>175356940</v>
      </c>
      <c r="E4" s="401"/>
      <c r="F4" s="401"/>
      <c r="G4" s="182"/>
      <c r="H4" s="182"/>
      <c r="I4" s="182"/>
      <c r="J4" s="182"/>
    </row>
    <row r="5" spans="1:10" ht="15">
      <c r="A5" s="533" t="s">
        <v>274</v>
      </c>
      <c r="B5" s="533" t="str">
        <f>'справка №1-БАЛАНС'!E4</f>
        <v>неконсолидиран</v>
      </c>
      <c r="C5" s="398" t="s">
        <v>4</v>
      </c>
      <c r="D5" s="353">
        <f>'справка №1-БАЛАНС'!H4</f>
        <v>3995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01.01.2013 - 30.09.2013</v>
      </c>
      <c r="C6" s="40"/>
      <c r="D6" s="399" t="s">
        <v>275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385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386</v>
      </c>
      <c r="B9" s="409"/>
      <c r="C9" s="93"/>
      <c r="D9" s="93"/>
      <c r="E9" s="181"/>
      <c r="F9" s="181"/>
      <c r="G9" s="182"/>
    </row>
    <row r="10" spans="1:7" ht="12">
      <c r="A10" s="410" t="s">
        <v>387</v>
      </c>
      <c r="B10" s="411" t="s">
        <v>388</v>
      </c>
      <c r="C10" s="92">
        <v>3</v>
      </c>
      <c r="D10" s="92">
        <v>1</v>
      </c>
      <c r="E10" s="181"/>
      <c r="F10" s="181"/>
      <c r="G10" s="182"/>
    </row>
    <row r="11" spans="1:13" ht="12">
      <c r="A11" s="410" t="s">
        <v>389</v>
      </c>
      <c r="B11" s="411" t="s">
        <v>390</v>
      </c>
      <c r="C11" s="92">
        <v>-5</v>
      </c>
      <c r="D11" s="92">
        <v>-7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391</v>
      </c>
      <c r="B12" s="411" t="s">
        <v>392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393</v>
      </c>
      <c r="B13" s="411" t="s">
        <v>394</v>
      </c>
      <c r="C13" s="92">
        <v>-8</v>
      </c>
      <c r="D13" s="92">
        <v>-8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395</v>
      </c>
      <c r="B14" s="411" t="s">
        <v>396</v>
      </c>
      <c r="C14" s="92">
        <v>-2</v>
      </c>
      <c r="D14" s="92">
        <v>-4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397</v>
      </c>
      <c r="B15" s="411" t="s">
        <v>398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399</v>
      </c>
      <c r="B16" s="411" t="s">
        <v>400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401</v>
      </c>
      <c r="B17" s="411" t="s">
        <v>402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403</v>
      </c>
      <c r="B18" s="414" t="s">
        <v>404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405</v>
      </c>
      <c r="B19" s="411" t="s">
        <v>406</v>
      </c>
      <c r="C19" s="92">
        <v>-2</v>
      </c>
      <c r="D19" s="92"/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407</v>
      </c>
      <c r="B20" s="416" t="s">
        <v>408</v>
      </c>
      <c r="C20" s="93">
        <f>SUM(C10:C19)</f>
        <v>-14</v>
      </c>
      <c r="D20" s="93">
        <f>SUM(D10:D19)</f>
        <v>-18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409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410</v>
      </c>
      <c r="B22" s="411" t="s">
        <v>411</v>
      </c>
      <c r="C22" s="92"/>
      <c r="D22" s="92"/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412</v>
      </c>
      <c r="B23" s="411" t="s">
        <v>413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414</v>
      </c>
      <c r="B24" s="411" t="s">
        <v>415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416</v>
      </c>
      <c r="B25" s="411" t="s">
        <v>417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418</v>
      </c>
      <c r="B26" s="411" t="s">
        <v>419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420</v>
      </c>
      <c r="B27" s="411" t="s">
        <v>421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422</v>
      </c>
      <c r="B28" s="411" t="s">
        <v>423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424</v>
      </c>
      <c r="B29" s="411" t="s">
        <v>425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403</v>
      </c>
      <c r="B30" s="411" t="s">
        <v>426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427</v>
      </c>
      <c r="B31" s="411" t="s">
        <v>428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429</v>
      </c>
      <c r="B32" s="416" t="s">
        <v>430</v>
      </c>
      <c r="C32" s="93">
        <f>SUM(C22:C31)</f>
        <v>0</v>
      </c>
      <c r="D32" s="93">
        <f>SUM(D22:D31)</f>
        <v>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431</v>
      </c>
      <c r="B33" s="417"/>
      <c r="C33" s="418"/>
      <c r="D33" s="418"/>
      <c r="E33" s="181"/>
      <c r="F33" s="181"/>
      <c r="G33" s="182"/>
    </row>
    <row r="34" spans="1:7" ht="12">
      <c r="A34" s="410" t="s">
        <v>432</v>
      </c>
      <c r="B34" s="411" t="s">
        <v>433</v>
      </c>
      <c r="C34" s="92"/>
      <c r="D34" s="92"/>
      <c r="E34" s="181"/>
      <c r="F34" s="181"/>
      <c r="G34" s="182"/>
    </row>
    <row r="35" spans="1:7" ht="12">
      <c r="A35" s="412" t="s">
        <v>434</v>
      </c>
      <c r="B35" s="411" t="s">
        <v>435</v>
      </c>
      <c r="C35" s="92"/>
      <c r="D35" s="92"/>
      <c r="E35" s="181"/>
      <c r="F35" s="181"/>
      <c r="G35" s="182"/>
    </row>
    <row r="36" spans="1:7" ht="12">
      <c r="A36" s="410" t="s">
        <v>436</v>
      </c>
      <c r="B36" s="411" t="s">
        <v>437</v>
      </c>
      <c r="C36" s="92"/>
      <c r="D36" s="92"/>
      <c r="E36" s="181"/>
      <c r="F36" s="181"/>
      <c r="G36" s="182"/>
    </row>
    <row r="37" spans="1:7" ht="12">
      <c r="A37" s="410" t="s">
        <v>438</v>
      </c>
      <c r="B37" s="411" t="s">
        <v>439</v>
      </c>
      <c r="C37" s="92"/>
      <c r="D37" s="92"/>
      <c r="E37" s="181"/>
      <c r="F37" s="181"/>
      <c r="G37" s="182"/>
    </row>
    <row r="38" spans="1:7" ht="12">
      <c r="A38" s="410" t="s">
        <v>440</v>
      </c>
      <c r="B38" s="411" t="s">
        <v>441</v>
      </c>
      <c r="C38" s="92"/>
      <c r="D38" s="92"/>
      <c r="E38" s="181"/>
      <c r="F38" s="181"/>
      <c r="G38" s="182"/>
    </row>
    <row r="39" spans="1:7" ht="12">
      <c r="A39" s="410" t="s">
        <v>442</v>
      </c>
      <c r="B39" s="411" t="s">
        <v>443</v>
      </c>
      <c r="C39" s="92"/>
      <c r="D39" s="92"/>
      <c r="E39" s="181"/>
      <c r="F39" s="181"/>
      <c r="G39" s="182"/>
    </row>
    <row r="40" spans="1:7" ht="12">
      <c r="A40" s="410" t="s">
        <v>444</v>
      </c>
      <c r="B40" s="411" t="s">
        <v>445</v>
      </c>
      <c r="C40" s="92"/>
      <c r="D40" s="92"/>
      <c r="E40" s="181"/>
      <c r="F40" s="181"/>
      <c r="G40" s="182"/>
    </row>
    <row r="41" spans="1:8" ht="12">
      <c r="A41" s="410" t="s">
        <v>446</v>
      </c>
      <c r="B41" s="411" t="s">
        <v>447</v>
      </c>
      <c r="C41" s="92"/>
      <c r="D41" s="92"/>
      <c r="E41" s="181"/>
      <c r="F41" s="181"/>
      <c r="G41" s="185"/>
      <c r="H41" s="186"/>
    </row>
    <row r="42" spans="1:8" ht="12">
      <c r="A42" s="415" t="s">
        <v>448</v>
      </c>
      <c r="B42" s="416" t="s">
        <v>449</v>
      </c>
      <c r="C42" s="93">
        <f>SUM(C34:C41)</f>
        <v>0</v>
      </c>
      <c r="D42" s="93">
        <f>SUM(D34:D41)</f>
        <v>0</v>
      </c>
      <c r="E42" s="181"/>
      <c r="F42" s="181"/>
      <c r="G42" s="185"/>
      <c r="H42" s="186"/>
    </row>
    <row r="43" spans="1:8" ht="12">
      <c r="A43" s="419" t="s">
        <v>450</v>
      </c>
      <c r="B43" s="416" t="s">
        <v>451</v>
      </c>
      <c r="C43" s="93">
        <f>C42+C32+C20</f>
        <v>-14</v>
      </c>
      <c r="D43" s="93">
        <f>D42+D32+D20</f>
        <v>-18</v>
      </c>
      <c r="E43" s="181"/>
      <c r="F43" s="181"/>
      <c r="G43" s="185"/>
      <c r="H43" s="186"/>
    </row>
    <row r="44" spans="1:8" ht="12">
      <c r="A44" s="408" t="s">
        <v>452</v>
      </c>
      <c r="B44" s="417" t="s">
        <v>453</v>
      </c>
      <c r="C44" s="93">
        <f>D45</f>
        <v>19</v>
      </c>
      <c r="D44" s="184">
        <v>37</v>
      </c>
      <c r="E44" s="181"/>
      <c r="F44" s="181"/>
      <c r="G44" s="185"/>
      <c r="H44" s="186"/>
    </row>
    <row r="45" spans="1:8" ht="12">
      <c r="A45" s="408" t="s">
        <v>454</v>
      </c>
      <c r="B45" s="417" t="s">
        <v>455</v>
      </c>
      <c r="C45" s="93">
        <f>C44+C43</f>
        <v>5</v>
      </c>
      <c r="D45" s="93">
        <f>D44+D43</f>
        <v>19</v>
      </c>
      <c r="E45" s="181"/>
      <c r="F45" s="181"/>
      <c r="G45" s="185"/>
      <c r="H45" s="186"/>
    </row>
    <row r="46" spans="1:8" ht="12">
      <c r="A46" s="410" t="s">
        <v>456</v>
      </c>
      <c r="B46" s="417" t="s">
        <v>457</v>
      </c>
      <c r="C46" s="94">
        <v>11</v>
      </c>
      <c r="D46" s="94">
        <v>29</v>
      </c>
      <c r="E46" s="181"/>
      <c r="F46" s="181"/>
      <c r="G46" s="185"/>
      <c r="H46" s="186"/>
    </row>
    <row r="47" spans="1:8" ht="12">
      <c r="A47" s="410" t="s">
        <v>458</v>
      </c>
      <c r="B47" s="417" t="s">
        <v>459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381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382</v>
      </c>
      <c r="C50" s="599"/>
      <c r="D50" s="599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784</v>
      </c>
      <c r="C52" s="599"/>
      <c r="D52" s="599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J29" sqref="J29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0" t="s">
        <v>460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СТОК ПЛЮС АД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175356940</v>
      </c>
      <c r="N3" s="3"/>
    </row>
    <row r="4" spans="1:15" s="5" customFormat="1" ht="13.5" customHeight="1">
      <c r="A4" s="6" t="s">
        <v>461</v>
      </c>
      <c r="B4" s="574"/>
      <c r="C4" s="606" t="str">
        <f>'справка №1-БАЛАНС'!E4</f>
        <v>неконсолидиран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>
        <f>'справка №1-БАЛАНС'!H4</f>
        <v>3995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01.01.2013 - 30.09.2013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462</v>
      </c>
      <c r="E6" s="233"/>
      <c r="F6" s="233"/>
      <c r="G6" s="233"/>
      <c r="H6" s="233"/>
      <c r="I6" s="233" t="s">
        <v>463</v>
      </c>
      <c r="J6" s="254"/>
      <c r="K6" s="240"/>
      <c r="L6" s="231"/>
      <c r="M6" s="234"/>
      <c r="N6" s="189"/>
    </row>
    <row r="7" spans="1:14" s="15" customFormat="1" ht="60">
      <c r="A7" s="262" t="s">
        <v>464</v>
      </c>
      <c r="B7" s="266" t="s">
        <v>465</v>
      </c>
      <c r="C7" s="232" t="s">
        <v>466</v>
      </c>
      <c r="D7" s="263" t="s">
        <v>467</v>
      </c>
      <c r="E7" s="231" t="s">
        <v>468</v>
      </c>
      <c r="F7" s="13" t="s">
        <v>469</v>
      </c>
      <c r="G7" s="13"/>
      <c r="H7" s="13"/>
      <c r="I7" s="231" t="s">
        <v>470</v>
      </c>
      <c r="J7" s="255" t="s">
        <v>471</v>
      </c>
      <c r="K7" s="232" t="s">
        <v>472</v>
      </c>
      <c r="L7" s="232" t="s">
        <v>473</v>
      </c>
      <c r="M7" s="260" t="s">
        <v>474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475</v>
      </c>
      <c r="G8" s="12" t="s">
        <v>476</v>
      </c>
      <c r="H8" s="12" t="s">
        <v>477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478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479</v>
      </c>
      <c r="L10" s="16" t="s">
        <v>111</v>
      </c>
      <c r="M10" s="17" t="s">
        <v>119</v>
      </c>
      <c r="N10" s="14"/>
    </row>
    <row r="11" spans="1:23" ht="15.75" customHeight="1">
      <c r="A11" s="18" t="s">
        <v>480</v>
      </c>
      <c r="B11" s="34" t="s">
        <v>481</v>
      </c>
      <c r="C11" s="96">
        <f>'справка №1-БАЛАНС'!H17</f>
        <v>4809</v>
      </c>
      <c r="D11" s="96">
        <f>'справка №1-БАЛАНС'!H19</f>
        <v>0</v>
      </c>
      <c r="E11" s="96">
        <f>'справка №1-БАЛАНС'!H20</f>
        <v>2180</v>
      </c>
      <c r="F11" s="96">
        <f>'справка №1-БАЛАНС'!H22</f>
        <v>0</v>
      </c>
      <c r="G11" s="96">
        <f>'справка №1-БАЛАНС'!H23</f>
        <v>0</v>
      </c>
      <c r="H11" s="98"/>
      <c r="I11" s="96">
        <f>'справка №1-БАЛАНС'!H28+'справка №1-БАЛАНС'!H31</f>
        <v>0</v>
      </c>
      <c r="J11" s="96">
        <f>'справка №1-БАЛАНС'!H29+'справка №1-БАЛАНС'!H32</f>
        <v>-205</v>
      </c>
      <c r="K11" s="98"/>
      <c r="L11" s="424">
        <f>SUM(C11:K11)</f>
        <v>6784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482</v>
      </c>
      <c r="B12" s="34" t="s">
        <v>483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484</v>
      </c>
      <c r="B13" s="16" t="s">
        <v>485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486</v>
      </c>
      <c r="B14" s="16" t="s">
        <v>487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488</v>
      </c>
      <c r="B15" s="34" t="s">
        <v>489</v>
      </c>
      <c r="C15" s="99">
        <f>C11+C12</f>
        <v>4809</v>
      </c>
      <c r="D15" s="99">
        <f aca="true" t="shared" si="2" ref="D15:M15">D11+D12</f>
        <v>0</v>
      </c>
      <c r="E15" s="99">
        <f t="shared" si="2"/>
        <v>2180</v>
      </c>
      <c r="F15" s="99">
        <f t="shared" si="2"/>
        <v>0</v>
      </c>
      <c r="G15" s="99">
        <f t="shared" si="2"/>
        <v>0</v>
      </c>
      <c r="H15" s="99">
        <f t="shared" si="2"/>
        <v>0</v>
      </c>
      <c r="I15" s="99">
        <f t="shared" si="2"/>
        <v>0</v>
      </c>
      <c r="J15" s="99">
        <f t="shared" si="2"/>
        <v>-205</v>
      </c>
      <c r="K15" s="99">
        <f t="shared" si="2"/>
        <v>0</v>
      </c>
      <c r="L15" s="424">
        <f t="shared" si="1"/>
        <v>6784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490</v>
      </c>
      <c r="B16" s="41" t="s">
        <v>491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-11</v>
      </c>
      <c r="K16" s="98"/>
      <c r="L16" s="424">
        <f t="shared" si="1"/>
        <v>-11</v>
      </c>
      <c r="M16" s="98">
        <v>0</v>
      </c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492</v>
      </c>
      <c r="B17" s="16" t="s">
        <v>493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494</v>
      </c>
      <c r="B18" s="36" t="s">
        <v>495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496</v>
      </c>
      <c r="B19" s="36" t="s">
        <v>497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498</v>
      </c>
      <c r="B20" s="16" t="s">
        <v>499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500</v>
      </c>
      <c r="B21" s="16" t="s">
        <v>501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502</v>
      </c>
      <c r="B22" s="16" t="s">
        <v>503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504</v>
      </c>
      <c r="B23" s="16" t="s">
        <v>505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506</v>
      </c>
      <c r="B24" s="16" t="s">
        <v>507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502</v>
      </c>
      <c r="B25" s="16" t="s">
        <v>508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504</v>
      </c>
      <c r="B26" s="16" t="s">
        <v>509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510</v>
      </c>
      <c r="B27" s="16" t="s">
        <v>511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512</v>
      </c>
      <c r="B28" s="16" t="s">
        <v>513</v>
      </c>
      <c r="C28" s="98"/>
      <c r="D28" s="98"/>
      <c r="E28" s="98">
        <v>-153</v>
      </c>
      <c r="F28" s="98"/>
      <c r="G28" s="98"/>
      <c r="H28" s="98"/>
      <c r="I28" s="98">
        <v>153</v>
      </c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514</v>
      </c>
      <c r="B29" s="34" t="s">
        <v>515</v>
      </c>
      <c r="C29" s="97">
        <f>C17+C20+C21+C24+C28+C27+C15+C16</f>
        <v>4809</v>
      </c>
      <c r="D29" s="97">
        <f aca="true" t="shared" si="6" ref="D29:M29">D17+D20+D21+D24+D28+D27+D15+D16</f>
        <v>0</v>
      </c>
      <c r="E29" s="97">
        <f t="shared" si="6"/>
        <v>2027</v>
      </c>
      <c r="F29" s="97">
        <f t="shared" si="6"/>
        <v>0</v>
      </c>
      <c r="G29" s="97">
        <f t="shared" si="6"/>
        <v>0</v>
      </c>
      <c r="H29" s="97">
        <f t="shared" si="6"/>
        <v>0</v>
      </c>
      <c r="I29" s="97">
        <f t="shared" si="6"/>
        <v>153</v>
      </c>
      <c r="J29" s="97">
        <f t="shared" si="6"/>
        <v>-216</v>
      </c>
      <c r="K29" s="97">
        <f t="shared" si="6"/>
        <v>0</v>
      </c>
      <c r="L29" s="424">
        <f t="shared" si="1"/>
        <v>6773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516</v>
      </c>
      <c r="B30" s="16" t="s">
        <v>517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518</v>
      </c>
      <c r="B31" s="16" t="s">
        <v>519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520</v>
      </c>
      <c r="B32" s="34" t="s">
        <v>521</v>
      </c>
      <c r="C32" s="97">
        <f aca="true" t="shared" si="7" ref="C32:K32">C29+C30+C31</f>
        <v>4809</v>
      </c>
      <c r="D32" s="97">
        <f t="shared" si="7"/>
        <v>0</v>
      </c>
      <c r="E32" s="97">
        <f t="shared" si="7"/>
        <v>2027</v>
      </c>
      <c r="F32" s="97">
        <f t="shared" si="7"/>
        <v>0</v>
      </c>
      <c r="G32" s="97">
        <f t="shared" si="7"/>
        <v>0</v>
      </c>
      <c r="H32" s="97">
        <f t="shared" si="7"/>
        <v>0</v>
      </c>
      <c r="I32" s="97">
        <f t="shared" si="7"/>
        <v>153</v>
      </c>
      <c r="J32" s="97">
        <f t="shared" si="7"/>
        <v>-216</v>
      </c>
      <c r="K32" s="97">
        <f t="shared" si="7"/>
        <v>0</v>
      </c>
      <c r="L32" s="424">
        <f t="shared" si="1"/>
        <v>6773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861</v>
      </c>
      <c r="B35" s="37"/>
      <c r="C35" s="24"/>
      <c r="D35" s="605" t="s">
        <v>522</v>
      </c>
      <c r="E35" s="605"/>
      <c r="F35" s="605"/>
      <c r="G35" s="605"/>
      <c r="H35" s="605"/>
      <c r="I35" s="605"/>
      <c r="J35" s="24" t="s">
        <v>862</v>
      </c>
      <c r="K35" s="24"/>
      <c r="L35" s="605"/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pane xSplit="3" ySplit="7" topLeftCell="H3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46" sqref="J46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523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09" t="s">
        <v>384</v>
      </c>
      <c r="B2" s="610"/>
      <c r="C2" s="585"/>
      <c r="D2" s="585"/>
      <c r="E2" s="606" t="str">
        <f>'справка №1-БАЛАНС'!E3</f>
        <v>СТОК ПЛЮС АД</v>
      </c>
      <c r="F2" s="611"/>
      <c r="G2" s="611"/>
      <c r="H2" s="585"/>
      <c r="I2" s="441"/>
      <c r="J2" s="441"/>
      <c r="K2" s="441"/>
      <c r="L2" s="441"/>
      <c r="M2" s="613" t="s">
        <v>2</v>
      </c>
      <c r="N2" s="614"/>
      <c r="O2" s="614"/>
      <c r="P2" s="615">
        <f>'справка №1-БАЛАНС'!H3</f>
        <v>175356940</v>
      </c>
      <c r="Q2" s="615"/>
      <c r="R2" s="353"/>
    </row>
    <row r="3" spans="1:18" ht="15">
      <c r="A3" s="609" t="s">
        <v>5</v>
      </c>
      <c r="B3" s="610"/>
      <c r="C3" s="586"/>
      <c r="D3" s="586"/>
      <c r="E3" s="606" t="str">
        <f>'справка №1-БАЛАНС'!E5</f>
        <v>01.01.2013 - 30.09.2013</v>
      </c>
      <c r="F3" s="612"/>
      <c r="G3" s="612"/>
      <c r="H3" s="443"/>
      <c r="I3" s="443"/>
      <c r="J3" s="443"/>
      <c r="K3" s="443"/>
      <c r="L3" s="443"/>
      <c r="M3" s="616" t="s">
        <v>4</v>
      </c>
      <c r="N3" s="616"/>
      <c r="O3" s="577"/>
      <c r="P3" s="617">
        <f>'справка №1-БАЛАНС'!H4</f>
        <v>3995</v>
      </c>
      <c r="Q3" s="617"/>
      <c r="R3" s="354"/>
    </row>
    <row r="4" spans="1:18" ht="12.75">
      <c r="A4" s="436" t="s">
        <v>524</v>
      </c>
      <c r="B4" s="442"/>
      <c r="C4" s="442"/>
      <c r="D4" s="443"/>
      <c r="E4" s="620"/>
      <c r="F4" s="621"/>
      <c r="G4" s="621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525</v>
      </c>
    </row>
    <row r="5" spans="1:18" s="44" customFormat="1" ht="30.75" customHeight="1">
      <c r="A5" s="622" t="s">
        <v>464</v>
      </c>
      <c r="B5" s="623"/>
      <c r="C5" s="626" t="s">
        <v>8</v>
      </c>
      <c r="D5" s="449" t="s">
        <v>526</v>
      </c>
      <c r="E5" s="449"/>
      <c r="F5" s="449"/>
      <c r="G5" s="449"/>
      <c r="H5" s="449" t="s">
        <v>527</v>
      </c>
      <c r="I5" s="449"/>
      <c r="J5" s="618" t="s">
        <v>528</v>
      </c>
      <c r="K5" s="449" t="s">
        <v>529</v>
      </c>
      <c r="L5" s="449"/>
      <c r="M5" s="449"/>
      <c r="N5" s="449"/>
      <c r="O5" s="449" t="s">
        <v>527</v>
      </c>
      <c r="P5" s="449"/>
      <c r="Q5" s="618" t="s">
        <v>530</v>
      </c>
      <c r="R5" s="618" t="s">
        <v>531</v>
      </c>
    </row>
    <row r="6" spans="1:18" s="44" customFormat="1" ht="48">
      <c r="A6" s="624"/>
      <c r="B6" s="625"/>
      <c r="C6" s="627"/>
      <c r="D6" s="450" t="s">
        <v>532</v>
      </c>
      <c r="E6" s="450" t="s">
        <v>533</v>
      </c>
      <c r="F6" s="450" t="s">
        <v>534</v>
      </c>
      <c r="G6" s="450" t="s">
        <v>535</v>
      </c>
      <c r="H6" s="450" t="s">
        <v>536</v>
      </c>
      <c r="I6" s="450" t="s">
        <v>537</v>
      </c>
      <c r="J6" s="619"/>
      <c r="K6" s="450" t="s">
        <v>532</v>
      </c>
      <c r="L6" s="450" t="s">
        <v>538</v>
      </c>
      <c r="M6" s="450" t="s">
        <v>539</v>
      </c>
      <c r="N6" s="450" t="s">
        <v>540</v>
      </c>
      <c r="O6" s="450" t="s">
        <v>536</v>
      </c>
      <c r="P6" s="450" t="s">
        <v>537</v>
      </c>
      <c r="Q6" s="619"/>
      <c r="R6" s="619"/>
    </row>
    <row r="7" spans="1:18" s="44" customFormat="1" ht="12">
      <c r="A7" s="452" t="s">
        <v>541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542</v>
      </c>
      <c r="B8" s="455" t="s">
        <v>543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544</v>
      </c>
      <c r="B9" s="458" t="s">
        <v>545</v>
      </c>
      <c r="C9" s="459" t="s">
        <v>546</v>
      </c>
      <c r="D9" s="243">
        <v>6763</v>
      </c>
      <c r="E9" s="243"/>
      <c r="F9" s="243"/>
      <c r="G9" s="113">
        <f>D9+E9-F9</f>
        <v>6763</v>
      </c>
      <c r="H9" s="103"/>
      <c r="I9" s="103"/>
      <c r="J9" s="113">
        <f>G9+H9-I9</f>
        <v>6763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6763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547</v>
      </c>
      <c r="B10" s="458" t="s">
        <v>548</v>
      </c>
      <c r="C10" s="459" t="s">
        <v>549</v>
      </c>
      <c r="D10" s="243"/>
      <c r="E10" s="243"/>
      <c r="F10" s="243"/>
      <c r="G10" s="113">
        <f aca="true" t="shared" si="2" ref="G10:G39">D10+E10-F10</f>
        <v>0</v>
      </c>
      <c r="H10" s="103"/>
      <c r="I10" s="103"/>
      <c r="J10" s="113">
        <f aca="true" t="shared" si="3" ref="J10:J39">G10+H10-I10</f>
        <v>0</v>
      </c>
      <c r="K10" s="103"/>
      <c r="L10" s="103"/>
      <c r="M10" s="103"/>
      <c r="N10" s="113">
        <f aca="true" t="shared" si="4" ref="N10:N39">K10+L10-M10</f>
        <v>0</v>
      </c>
      <c r="O10" s="103"/>
      <c r="P10" s="103"/>
      <c r="Q10" s="113">
        <f t="shared" si="0"/>
        <v>0</v>
      </c>
      <c r="R10" s="11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550</v>
      </c>
      <c r="B11" s="458" t="s">
        <v>551</v>
      </c>
      <c r="C11" s="459" t="s">
        <v>552</v>
      </c>
      <c r="D11" s="243">
        <v>52</v>
      </c>
      <c r="E11" s="243"/>
      <c r="F11" s="243"/>
      <c r="G11" s="113">
        <f t="shared" si="2"/>
        <v>52</v>
      </c>
      <c r="H11" s="103"/>
      <c r="I11" s="103"/>
      <c r="J11" s="113">
        <f t="shared" si="3"/>
        <v>52</v>
      </c>
      <c r="K11" s="103">
        <v>52</v>
      </c>
      <c r="L11" s="103"/>
      <c r="M11" s="103"/>
      <c r="N11" s="113">
        <f t="shared" si="4"/>
        <v>52</v>
      </c>
      <c r="O11" s="103"/>
      <c r="P11" s="103"/>
      <c r="Q11" s="113">
        <f t="shared" si="0"/>
        <v>52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553</v>
      </c>
      <c r="B12" s="458" t="s">
        <v>554</v>
      </c>
      <c r="C12" s="459" t="s">
        <v>555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556</v>
      </c>
      <c r="B13" s="458" t="s">
        <v>557</v>
      </c>
      <c r="C13" s="459" t="s">
        <v>558</v>
      </c>
      <c r="D13" s="243"/>
      <c r="E13" s="243"/>
      <c r="F13" s="243"/>
      <c r="G13" s="113">
        <f t="shared" si="2"/>
        <v>0</v>
      </c>
      <c r="H13" s="103"/>
      <c r="I13" s="103"/>
      <c r="J13" s="113">
        <f t="shared" si="3"/>
        <v>0</v>
      </c>
      <c r="K13" s="103"/>
      <c r="L13" s="103"/>
      <c r="M13" s="103"/>
      <c r="N13" s="113">
        <f t="shared" si="4"/>
        <v>0</v>
      </c>
      <c r="O13" s="103"/>
      <c r="P13" s="103"/>
      <c r="Q13" s="113">
        <f t="shared" si="0"/>
        <v>0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559</v>
      </c>
      <c r="B14" s="458" t="s">
        <v>560</v>
      </c>
      <c r="C14" s="459" t="s">
        <v>561</v>
      </c>
      <c r="D14" s="243"/>
      <c r="E14" s="243"/>
      <c r="F14" s="243"/>
      <c r="G14" s="113">
        <f t="shared" si="2"/>
        <v>0</v>
      </c>
      <c r="H14" s="103"/>
      <c r="I14" s="103"/>
      <c r="J14" s="113">
        <f t="shared" si="3"/>
        <v>0</v>
      </c>
      <c r="K14" s="103"/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863</v>
      </c>
      <c r="B15" s="466" t="s">
        <v>864</v>
      </c>
      <c r="C15" s="564" t="s">
        <v>865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562</v>
      </c>
      <c r="B16" s="247" t="s">
        <v>563</v>
      </c>
      <c r="C16" s="459" t="s">
        <v>564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565</v>
      </c>
      <c r="C17" s="461" t="s">
        <v>566</v>
      </c>
      <c r="D17" s="248">
        <f>SUM(D9:D16)</f>
        <v>6815</v>
      </c>
      <c r="E17" s="248">
        <f>SUM(E9:E16)</f>
        <v>0</v>
      </c>
      <c r="F17" s="248">
        <f>SUM(F9:F16)</f>
        <v>0</v>
      </c>
      <c r="G17" s="113">
        <f t="shared" si="2"/>
        <v>6815</v>
      </c>
      <c r="H17" s="114">
        <f>SUM(H9:H16)</f>
        <v>0</v>
      </c>
      <c r="I17" s="114">
        <f>SUM(I9:I16)</f>
        <v>0</v>
      </c>
      <c r="J17" s="113">
        <f t="shared" si="3"/>
        <v>6815</v>
      </c>
      <c r="K17" s="114">
        <f>SUM(K9:K16)</f>
        <v>52</v>
      </c>
      <c r="L17" s="114">
        <f>SUM(L9:L16)</f>
        <v>0</v>
      </c>
      <c r="M17" s="114">
        <f>SUM(M9:M16)</f>
        <v>0</v>
      </c>
      <c r="N17" s="113">
        <f t="shared" si="4"/>
        <v>52</v>
      </c>
      <c r="O17" s="114">
        <f>SUM(O9:O16)</f>
        <v>0</v>
      </c>
      <c r="P17" s="114">
        <f>SUM(P9:P16)</f>
        <v>0</v>
      </c>
      <c r="Q17" s="113">
        <f t="shared" si="5"/>
        <v>52</v>
      </c>
      <c r="R17" s="113">
        <f t="shared" si="6"/>
        <v>6763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567</v>
      </c>
      <c r="B18" s="463" t="s">
        <v>568</v>
      </c>
      <c r="C18" s="461" t="s">
        <v>569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570</v>
      </c>
      <c r="B19" s="463" t="s">
        <v>571</v>
      </c>
      <c r="C19" s="461" t="s">
        <v>572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573</v>
      </c>
      <c r="B20" s="455" t="s">
        <v>574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544</v>
      </c>
      <c r="B21" s="458" t="s">
        <v>575</v>
      </c>
      <c r="C21" s="459" t="s">
        <v>576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547</v>
      </c>
      <c r="B22" s="458" t="s">
        <v>577</v>
      </c>
      <c r="C22" s="459" t="s">
        <v>578</v>
      </c>
      <c r="D22" s="243"/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550</v>
      </c>
      <c r="B23" s="466" t="s">
        <v>579</v>
      </c>
      <c r="C23" s="459" t="s">
        <v>580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553</v>
      </c>
      <c r="B24" s="467" t="s">
        <v>563</v>
      </c>
      <c r="C24" s="459" t="s">
        <v>581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841</v>
      </c>
      <c r="C25" s="468" t="s">
        <v>583</v>
      </c>
      <c r="D25" s="244">
        <f>SUM(D21:D24)</f>
        <v>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0</v>
      </c>
      <c r="H25" s="104">
        <f t="shared" si="7"/>
        <v>0</v>
      </c>
      <c r="I25" s="104">
        <f t="shared" si="7"/>
        <v>0</v>
      </c>
      <c r="J25" s="105">
        <f t="shared" si="3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584</v>
      </c>
      <c r="B26" s="469" t="s">
        <v>585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544</v>
      </c>
      <c r="B27" s="471" t="s">
        <v>857</v>
      </c>
      <c r="C27" s="472" t="s">
        <v>586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587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588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589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590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547</v>
      </c>
      <c r="B32" s="471" t="s">
        <v>591</v>
      </c>
      <c r="C32" s="459" t="s">
        <v>592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593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594</v>
      </c>
      <c r="C34" s="459" t="s">
        <v>595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596</v>
      </c>
      <c r="C35" s="459" t="s">
        <v>597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598</v>
      </c>
      <c r="C36" s="459" t="s">
        <v>599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550</v>
      </c>
      <c r="B37" s="473" t="s">
        <v>563</v>
      </c>
      <c r="C37" s="459" t="s">
        <v>600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858</v>
      </c>
      <c r="C38" s="461" t="s">
        <v>602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603</v>
      </c>
      <c r="B39" s="462" t="s">
        <v>604</v>
      </c>
      <c r="C39" s="461" t="s">
        <v>605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606</v>
      </c>
      <c r="C40" s="451" t="s">
        <v>607</v>
      </c>
      <c r="D40" s="547">
        <f>D17+D18+D19+D25+D38+D39</f>
        <v>6815</v>
      </c>
      <c r="E40" s="547">
        <f>E17+E18+E19+E25+E38+E39</f>
        <v>0</v>
      </c>
      <c r="F40" s="547">
        <f aca="true" t="shared" si="13" ref="F40:R40">F17+F18+F19+F25+F38+F39</f>
        <v>0</v>
      </c>
      <c r="G40" s="547">
        <f t="shared" si="13"/>
        <v>6815</v>
      </c>
      <c r="H40" s="547">
        <f t="shared" si="13"/>
        <v>0</v>
      </c>
      <c r="I40" s="547">
        <f t="shared" si="13"/>
        <v>0</v>
      </c>
      <c r="J40" s="547">
        <f t="shared" si="13"/>
        <v>6815</v>
      </c>
      <c r="K40" s="547">
        <f t="shared" si="13"/>
        <v>52</v>
      </c>
      <c r="L40" s="547">
        <f t="shared" si="13"/>
        <v>0</v>
      </c>
      <c r="M40" s="547">
        <f t="shared" si="13"/>
        <v>0</v>
      </c>
      <c r="N40" s="547">
        <f t="shared" si="13"/>
        <v>52</v>
      </c>
      <c r="O40" s="547">
        <f t="shared" si="13"/>
        <v>0</v>
      </c>
      <c r="P40" s="547">
        <f t="shared" si="13"/>
        <v>0</v>
      </c>
      <c r="Q40" s="547">
        <f t="shared" si="13"/>
        <v>52</v>
      </c>
      <c r="R40" s="547">
        <f t="shared" si="13"/>
        <v>6763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608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609</v>
      </c>
      <c r="C44" s="445"/>
      <c r="D44" s="446"/>
      <c r="E44" s="446"/>
      <c r="F44" s="446"/>
      <c r="G44" s="436"/>
      <c r="H44" s="447" t="s">
        <v>610</v>
      </c>
      <c r="I44" s="447"/>
      <c r="J44" s="447"/>
      <c r="K44" s="628"/>
      <c r="L44" s="628"/>
      <c r="M44" s="628"/>
      <c r="N44" s="628"/>
      <c r="O44" s="614" t="s">
        <v>784</v>
      </c>
      <c r="P44" s="610"/>
      <c r="Q44" s="610"/>
      <c r="R44" s="610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82">
      <selection activeCell="D29" sqref="D29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611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СТОК ПЛЮС АД</v>
      </c>
      <c r="B3" s="633"/>
      <c r="C3" s="353" t="s">
        <v>2</v>
      </c>
      <c r="E3" s="353">
        <f>'справка №1-БАЛАНС'!H3</f>
        <v>175356940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01.01.2013 - 30.09.2013</v>
      </c>
      <c r="B4" s="634"/>
      <c r="C4" s="354" t="s">
        <v>4</v>
      </c>
      <c r="D4" s="354"/>
      <c r="E4" s="353">
        <f>'справка №1-БАЛАНС'!H4</f>
        <v>3995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612</v>
      </c>
      <c r="B5" s="512"/>
      <c r="C5" s="513"/>
      <c r="D5" s="513"/>
      <c r="E5" s="514" t="s">
        <v>613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464</v>
      </c>
      <c r="B6" s="482" t="s">
        <v>8</v>
      </c>
      <c r="C6" s="483" t="s">
        <v>614</v>
      </c>
      <c r="D6" s="192" t="s">
        <v>615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616</v>
      </c>
      <c r="E7" s="171" t="s">
        <v>617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618</v>
      </c>
      <c r="B9" s="486" t="s">
        <v>619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620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621</v>
      </c>
      <c r="B11" s="489" t="s">
        <v>622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623</v>
      </c>
      <c r="B12" s="489" t="s">
        <v>624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625</v>
      </c>
      <c r="B13" s="489" t="s">
        <v>626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627</v>
      </c>
      <c r="B14" s="489" t="s">
        <v>628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629</v>
      </c>
      <c r="B15" s="489" t="s">
        <v>630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631</v>
      </c>
      <c r="B16" s="489" t="s">
        <v>632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633</v>
      </c>
      <c r="B17" s="489" t="s">
        <v>634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627</v>
      </c>
      <c r="B18" s="489" t="s">
        <v>635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636</v>
      </c>
      <c r="B19" s="486" t="s">
        <v>637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638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639</v>
      </c>
      <c r="B21" s="486" t="s">
        <v>640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641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642</v>
      </c>
      <c r="B24" s="489" t="s">
        <v>643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644</v>
      </c>
      <c r="B25" s="489" t="s">
        <v>645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646</v>
      </c>
      <c r="B26" s="489" t="s">
        <v>647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648</v>
      </c>
      <c r="B27" s="489" t="s">
        <v>649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650</v>
      </c>
      <c r="B28" s="489" t="s">
        <v>651</v>
      </c>
      <c r="C28" s="153">
        <v>5</v>
      </c>
      <c r="D28" s="153">
        <v>5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652</v>
      </c>
      <c r="B29" s="489" t="s">
        <v>653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654</v>
      </c>
      <c r="B30" s="489" t="s">
        <v>655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656</v>
      </c>
      <c r="B31" s="489" t="s">
        <v>657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658</v>
      </c>
      <c r="B32" s="489" t="s">
        <v>659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660</v>
      </c>
      <c r="B33" s="489" t="s">
        <v>661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662</v>
      </c>
      <c r="B34" s="489" t="s">
        <v>663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664</v>
      </c>
      <c r="B35" s="489" t="s">
        <v>665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666</v>
      </c>
      <c r="B36" s="489" t="s">
        <v>667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668</v>
      </c>
      <c r="B37" s="489" t="s">
        <v>669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670</v>
      </c>
      <c r="B38" s="489" t="s">
        <v>671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672</v>
      </c>
      <c r="B39" s="489" t="s">
        <v>673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674</v>
      </c>
      <c r="B40" s="489" t="s">
        <v>675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676</v>
      </c>
      <c r="B41" s="489" t="s">
        <v>677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678</v>
      </c>
      <c r="B42" s="489" t="s">
        <v>679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680</v>
      </c>
      <c r="B43" s="486" t="s">
        <v>681</v>
      </c>
      <c r="C43" s="149">
        <f>C24+C28+C29+C31+C30+C32+C33+C38</f>
        <v>5</v>
      </c>
      <c r="D43" s="149">
        <f>D24+D28+D29+D31+D30+D32+D33+D38</f>
        <v>5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682</v>
      </c>
      <c r="B44" s="487" t="s">
        <v>683</v>
      </c>
      <c r="C44" s="148">
        <f>C43+C21+C19+C9</f>
        <v>5</v>
      </c>
      <c r="D44" s="148">
        <f>D43+D21+D19+D9</f>
        <v>5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684</v>
      </c>
      <c r="B47" s="493"/>
      <c r="C47" s="495"/>
      <c r="D47" s="495"/>
      <c r="E47" s="495"/>
      <c r="F47" s="169" t="s">
        <v>275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464</v>
      </c>
      <c r="B48" s="482" t="s">
        <v>8</v>
      </c>
      <c r="C48" s="496" t="s">
        <v>685</v>
      </c>
      <c r="D48" s="192" t="s">
        <v>686</v>
      </c>
      <c r="E48" s="192"/>
      <c r="F48" s="192" t="s">
        <v>687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616</v>
      </c>
      <c r="E49" s="485" t="s">
        <v>617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688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689</v>
      </c>
      <c r="B52" s="489" t="s">
        <v>690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691</v>
      </c>
      <c r="B53" s="489" t="s">
        <v>692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693</v>
      </c>
      <c r="B54" s="489" t="s">
        <v>694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678</v>
      </c>
      <c r="B55" s="489" t="s">
        <v>695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696</v>
      </c>
      <c r="B56" s="489" t="s">
        <v>697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698</v>
      </c>
      <c r="B57" s="489" t="s">
        <v>699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700</v>
      </c>
      <c r="B58" s="489" t="s">
        <v>701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702</v>
      </c>
      <c r="B59" s="489" t="s">
        <v>703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700</v>
      </c>
      <c r="B60" s="489" t="s">
        <v>704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705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706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707</v>
      </c>
      <c r="B63" s="489" t="s">
        <v>708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709</v>
      </c>
      <c r="B64" s="489" t="s">
        <v>710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711</v>
      </c>
      <c r="B65" s="489" t="s">
        <v>712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713</v>
      </c>
      <c r="B66" s="486" t="s">
        <v>714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715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716</v>
      </c>
      <c r="B68" s="499" t="s">
        <v>717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718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689</v>
      </c>
      <c r="B71" s="489" t="s">
        <v>719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720</v>
      </c>
      <c r="B72" s="489" t="s">
        <v>721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722</v>
      </c>
      <c r="B73" s="489" t="s">
        <v>723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724</v>
      </c>
      <c r="B74" s="489" t="s">
        <v>725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696</v>
      </c>
      <c r="B75" s="489" t="s">
        <v>726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727</v>
      </c>
      <c r="B76" s="489" t="s">
        <v>728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729</v>
      </c>
      <c r="B77" s="489" t="s">
        <v>730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731</v>
      </c>
      <c r="B78" s="489" t="s">
        <v>732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700</v>
      </c>
      <c r="B79" s="489" t="s">
        <v>733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734</v>
      </c>
      <c r="B80" s="489" t="s">
        <v>735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736</v>
      </c>
      <c r="B81" s="489" t="s">
        <v>737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738</v>
      </c>
      <c r="B82" s="489" t="s">
        <v>739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740</v>
      </c>
      <c r="B83" s="489" t="s">
        <v>741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742</v>
      </c>
      <c r="B84" s="489" t="s">
        <v>743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744</v>
      </c>
      <c r="B85" s="489" t="s">
        <v>745</v>
      </c>
      <c r="C85" s="149">
        <f>SUM(C86:C90)+C94</f>
        <v>1</v>
      </c>
      <c r="D85" s="149">
        <f>SUM(D86:D90)+D94</f>
        <v>1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746</v>
      </c>
      <c r="B86" s="489" t="s">
        <v>747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748</v>
      </c>
      <c r="B87" s="489" t="s">
        <v>749</v>
      </c>
      <c r="C87" s="153"/>
      <c r="D87" s="153"/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750</v>
      </c>
      <c r="B88" s="489" t="s">
        <v>751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752</v>
      </c>
      <c r="B89" s="489" t="s">
        <v>753</v>
      </c>
      <c r="C89" s="153">
        <v>1</v>
      </c>
      <c r="D89" s="153">
        <v>1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754</v>
      </c>
      <c r="B90" s="489" t="s">
        <v>755</v>
      </c>
      <c r="C90" s="148">
        <f>SUM(C91:C93)</f>
        <v>0</v>
      </c>
      <c r="D90" s="148">
        <f>SUM(D91:D93)</f>
        <v>0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756</v>
      </c>
      <c r="B91" s="489" t="s">
        <v>757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664</v>
      </c>
      <c r="B92" s="489" t="s">
        <v>758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668</v>
      </c>
      <c r="B93" s="489" t="s">
        <v>759</v>
      </c>
      <c r="C93" s="153"/>
      <c r="D93" s="153"/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760</v>
      </c>
      <c r="B94" s="489" t="s">
        <v>761</v>
      </c>
      <c r="C94" s="153"/>
      <c r="D94" s="153"/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762</v>
      </c>
      <c r="B95" s="489" t="s">
        <v>763</v>
      </c>
      <c r="C95" s="153"/>
      <c r="D95" s="153"/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764</v>
      </c>
      <c r="B96" s="499" t="s">
        <v>765</v>
      </c>
      <c r="C96" s="149">
        <f>C85+C80+C75+C71+C95</f>
        <v>1</v>
      </c>
      <c r="D96" s="149">
        <f>D85+D80+D75+D71+D95</f>
        <v>1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766</v>
      </c>
      <c r="B97" s="487" t="s">
        <v>767</v>
      </c>
      <c r="C97" s="149">
        <f>C96+C68+C66</f>
        <v>1</v>
      </c>
      <c r="D97" s="149">
        <f>D96+D68+D66</f>
        <v>1</v>
      </c>
      <c r="E97" s="149">
        <f>E96+E68+E66</f>
        <v>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768</v>
      </c>
      <c r="B99" s="502"/>
      <c r="C99" s="158"/>
      <c r="D99" s="158"/>
      <c r="E99" s="158"/>
      <c r="F99" s="503" t="s">
        <v>525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464</v>
      </c>
      <c r="B100" s="487" t="s">
        <v>465</v>
      </c>
      <c r="C100" s="160" t="s">
        <v>769</v>
      </c>
      <c r="D100" s="160" t="s">
        <v>770</v>
      </c>
      <c r="E100" s="160" t="s">
        <v>771</v>
      </c>
      <c r="F100" s="160" t="s">
        <v>772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773</v>
      </c>
      <c r="B102" s="489" t="s">
        <v>774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775</v>
      </c>
      <c r="B103" s="489" t="s">
        <v>776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777</v>
      </c>
      <c r="B104" s="489" t="s">
        <v>778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779</v>
      </c>
      <c r="B105" s="487" t="s">
        <v>780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781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782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783</v>
      </c>
      <c r="B109" s="630"/>
      <c r="C109" s="630" t="s">
        <v>382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784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7">
      <selection activeCell="F12" sqref="F12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785</v>
      </c>
      <c r="F2" s="517"/>
      <c r="G2" s="517"/>
      <c r="H2" s="515"/>
      <c r="I2" s="515"/>
    </row>
    <row r="3" spans="1:9" ht="12">
      <c r="A3" s="515"/>
      <c r="B3" s="516"/>
      <c r="C3" s="518" t="s">
        <v>786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384</v>
      </c>
      <c r="B4" s="578"/>
      <c r="C4" s="606" t="str">
        <f>'справка №1-БАЛАНС'!E3</f>
        <v>СТОК ПЛЮС АД</v>
      </c>
      <c r="D4" s="612"/>
      <c r="E4" s="612"/>
      <c r="F4" s="578"/>
      <c r="G4" s="580" t="s">
        <v>2</v>
      </c>
      <c r="H4" s="580"/>
      <c r="I4" s="589">
        <f>'справка №1-БАЛАНС'!H3</f>
        <v>175356940</v>
      </c>
    </row>
    <row r="5" spans="1:9" ht="15">
      <c r="A5" s="522" t="s">
        <v>5</v>
      </c>
      <c r="B5" s="579"/>
      <c r="C5" s="606" t="str">
        <f>'справка №1-БАЛАНС'!E5</f>
        <v>01.01.2013 - 30.09.2013</v>
      </c>
      <c r="D5" s="637"/>
      <c r="E5" s="637"/>
      <c r="F5" s="579"/>
      <c r="G5" s="354" t="s">
        <v>4</v>
      </c>
      <c r="H5" s="581"/>
      <c r="I5" s="588">
        <f>'справка №1-БАЛАНС'!H4</f>
        <v>3995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787</v>
      </c>
    </row>
    <row r="7" spans="1:9" s="122" customFormat="1" ht="12">
      <c r="A7" s="194" t="s">
        <v>464</v>
      </c>
      <c r="B7" s="120"/>
      <c r="C7" s="194" t="s">
        <v>788</v>
      </c>
      <c r="D7" s="195"/>
      <c r="E7" s="196"/>
      <c r="F7" s="197" t="s">
        <v>789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790</v>
      </c>
      <c r="D8" s="124" t="s">
        <v>791</v>
      </c>
      <c r="E8" s="124" t="s">
        <v>792</v>
      </c>
      <c r="F8" s="196" t="s">
        <v>793</v>
      </c>
      <c r="G8" s="198" t="s">
        <v>794</v>
      </c>
      <c r="H8" s="198"/>
      <c r="I8" s="198" t="s">
        <v>795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536</v>
      </c>
      <c r="H9" s="121" t="s">
        <v>537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796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797</v>
      </c>
      <c r="B12" s="132" t="s">
        <v>798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799</v>
      </c>
      <c r="B13" s="132" t="s">
        <v>800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596</v>
      </c>
      <c r="B14" s="132" t="s">
        <v>801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802</v>
      </c>
      <c r="B15" s="132" t="s">
        <v>803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804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565</v>
      </c>
      <c r="B17" s="134" t="s">
        <v>805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806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797</v>
      </c>
      <c r="B19" s="132" t="s">
        <v>807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808</v>
      </c>
      <c r="B20" s="132" t="s">
        <v>809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810</v>
      </c>
      <c r="B21" s="132" t="s">
        <v>811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812</v>
      </c>
      <c r="B22" s="132" t="s">
        <v>813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814</v>
      </c>
      <c r="B23" s="132" t="s">
        <v>815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816</v>
      </c>
      <c r="B24" s="132" t="s">
        <v>817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818</v>
      </c>
      <c r="B25" s="137" t="s">
        <v>819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582</v>
      </c>
      <c r="B26" s="134" t="s">
        <v>820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821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783</v>
      </c>
      <c r="B30" s="636"/>
      <c r="C30" s="636"/>
      <c r="D30" s="568" t="s">
        <v>822</v>
      </c>
      <c r="E30" s="635"/>
      <c r="F30" s="635"/>
      <c r="G30" s="635"/>
      <c r="H30" s="519" t="s">
        <v>784</v>
      </c>
      <c r="I30" s="635"/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36">
      <selection activeCell="E116" sqref="E116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823</v>
      </c>
      <c r="B2" s="199"/>
      <c r="C2" s="199"/>
      <c r="D2" s="199"/>
      <c r="E2" s="199"/>
      <c r="F2" s="199"/>
    </row>
    <row r="3" spans="1:6" ht="12.75" customHeight="1">
      <c r="A3" s="199" t="s">
        <v>824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384</v>
      </c>
      <c r="B5" s="606" t="str">
        <f>'справка №1-БАЛАНС'!E3</f>
        <v>СТОК ПЛЮС АД</v>
      </c>
      <c r="C5" s="611"/>
      <c r="D5" s="587"/>
      <c r="E5" s="353" t="s">
        <v>2</v>
      </c>
      <c r="F5" s="590">
        <f>'справка №1-БАЛАНС'!H3</f>
        <v>175356940</v>
      </c>
    </row>
    <row r="6" spans="1:13" ht="15" customHeight="1">
      <c r="A6" s="54" t="s">
        <v>825</v>
      </c>
      <c r="B6" s="606" t="str">
        <f>'справка №1-БАЛАНС'!E5</f>
        <v>01.01.2013 - 30.09.2013</v>
      </c>
      <c r="C6" s="637"/>
      <c r="D6" s="55"/>
      <c r="E6" s="354" t="s">
        <v>4</v>
      </c>
      <c r="F6" s="591">
        <f>'справка №1-БАЛАНС'!H4</f>
        <v>3995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0"/>
      <c r="C7" s="639"/>
      <c r="D7" s="57"/>
      <c r="E7" s="57"/>
      <c r="F7" s="58" t="s">
        <v>275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826</v>
      </c>
      <c r="B8" s="60" t="s">
        <v>8</v>
      </c>
      <c r="C8" s="61" t="s">
        <v>827</v>
      </c>
      <c r="D8" s="61" t="s">
        <v>828</v>
      </c>
      <c r="E8" s="61" t="s">
        <v>829</v>
      </c>
      <c r="F8" s="61" t="s">
        <v>830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831</v>
      </c>
      <c r="B10" s="65"/>
      <c r="C10" s="536"/>
      <c r="D10" s="536"/>
      <c r="E10" s="536"/>
      <c r="F10" s="536"/>
    </row>
    <row r="11" spans="1:6" ht="18" customHeight="1">
      <c r="A11" s="66" t="s">
        <v>832</v>
      </c>
      <c r="B11" s="67"/>
      <c r="C11" s="536"/>
      <c r="D11" s="536"/>
      <c r="E11" s="536"/>
      <c r="F11" s="536"/>
    </row>
    <row r="12" spans="1:6" ht="14.25" customHeight="1">
      <c r="A12" s="66" t="s">
        <v>833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834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550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553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565</v>
      </c>
      <c r="B27" s="69" t="s">
        <v>835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836</v>
      </c>
      <c r="B28" s="70"/>
      <c r="C28" s="536"/>
      <c r="D28" s="536"/>
      <c r="E28" s="536"/>
      <c r="F28" s="551"/>
    </row>
    <row r="29" spans="1:6" ht="12.75">
      <c r="A29" s="66" t="s">
        <v>544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547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550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553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582</v>
      </c>
      <c r="B44" s="69" t="s">
        <v>837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838</v>
      </c>
      <c r="B45" s="70"/>
      <c r="C45" s="536"/>
      <c r="D45" s="536"/>
      <c r="E45" s="536"/>
      <c r="F45" s="551"/>
    </row>
    <row r="46" spans="1:6" ht="12.75">
      <c r="A46" s="66">
        <v>1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547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550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553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601</v>
      </c>
      <c r="B61" s="69" t="s">
        <v>839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840</v>
      </c>
      <c r="B62" s="70"/>
      <c r="C62" s="536"/>
      <c r="D62" s="536"/>
      <c r="E62" s="536"/>
      <c r="F62" s="551"/>
    </row>
    <row r="63" spans="1:6" ht="12.75">
      <c r="A63" s="66" t="s">
        <v>544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547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550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553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841</v>
      </c>
      <c r="B78" s="69" t="s">
        <v>842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843</v>
      </c>
      <c r="B79" s="69" t="s">
        <v>844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845</v>
      </c>
      <c r="B80" s="69"/>
      <c r="C80" s="536"/>
      <c r="D80" s="536"/>
      <c r="E80" s="536"/>
      <c r="F80" s="551"/>
    </row>
    <row r="81" spans="1:6" ht="14.25" customHeight="1">
      <c r="A81" s="66" t="s">
        <v>832</v>
      </c>
      <c r="B81" s="70"/>
      <c r="C81" s="536"/>
      <c r="D81" s="536"/>
      <c r="E81" s="536"/>
      <c r="F81" s="551"/>
    </row>
    <row r="82" spans="1:6" ht="12.75">
      <c r="A82" s="66" t="s">
        <v>833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834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550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553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565</v>
      </c>
      <c r="B97" s="69" t="s">
        <v>846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836</v>
      </c>
      <c r="B98" s="70"/>
      <c r="C98" s="536"/>
      <c r="D98" s="536"/>
      <c r="E98" s="536"/>
      <c r="F98" s="551"/>
    </row>
    <row r="99" spans="1:6" ht="12.75">
      <c r="A99" s="66" t="s">
        <v>544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547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550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553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582</v>
      </c>
      <c r="B114" s="69" t="s">
        <v>847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838</v>
      </c>
      <c r="B115" s="70"/>
      <c r="C115" s="536"/>
      <c r="D115" s="536"/>
      <c r="E115" s="536"/>
      <c r="F115" s="551"/>
    </row>
    <row r="116" spans="1:6" ht="12.75">
      <c r="A116" s="66" t="s">
        <v>868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547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550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553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601</v>
      </c>
      <c r="B131" s="69" t="s">
        <v>848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840</v>
      </c>
      <c r="B132" s="70"/>
      <c r="C132" s="536"/>
      <c r="D132" s="536"/>
      <c r="E132" s="536"/>
      <c r="F132" s="551"/>
    </row>
    <row r="133" spans="1:6" ht="12.75">
      <c r="A133" s="66" t="s">
        <v>544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547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550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553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841</v>
      </c>
      <c r="B148" s="69" t="s">
        <v>849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850</v>
      </c>
      <c r="B149" s="69" t="s">
        <v>851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852</v>
      </c>
      <c r="B151" s="561"/>
      <c r="C151" s="638" t="s">
        <v>853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860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s.stoyanova</cp:lastModifiedBy>
  <cp:lastPrinted>2004-04-29T08:37:36Z</cp:lastPrinted>
  <dcterms:created xsi:type="dcterms:W3CDTF">2000-06-29T12:02:40Z</dcterms:created>
  <dcterms:modified xsi:type="dcterms:W3CDTF">2013-10-16T11:05:07Z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