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<sst xmlns="http://schemas.openxmlformats.org/spreadsheetml/2006/main" count="1061" uniqueCount="875">
  <si>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</si>
  <si>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</si>
  <si>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</si>
  <si>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</si>
  <si>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</si>
  <si>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</si>
  <si>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</si>
  <si>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</si>
  <si>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</si>
  <si>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</si>
  <si>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</si>
  <si>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</si>
  <si>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</si>
  <si>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</si>
  <si>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</si>
  <si>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</si>
  <si>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</si>
  <si>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</si>
  <si>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</si>
  <si>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</si>
  <si>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</si>
  <si>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</si>
  <si>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</si>
  <si>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</si>
  <si>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</si>
  <si>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</si>
  <si>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</si>
  <si>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</si>
  <si>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</si>
  <si>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</si>
  <si>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</si>
  <si>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</si>
  <si>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</si>
  <si>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</si>
  <si>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</si>
  <si>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</si>
  <si>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</si>
  <si>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</si>
  <si>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</si>
  <si>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</si>
  <si>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</si>
  <si>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</si>
  <si>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</si>
  <si>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</si>
  <si>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</si>
  <si>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</si>
  <si>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</si>
  <si>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</si>
  <si>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</si>
  <si>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</si>
  <si>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</si>
  <si>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</si>
  <si>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</si>
  <si>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</si>
  <si>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</si>
  <si>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</si>
  <si>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</si>
  <si>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</si>
  <si>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</si>
  <si>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</si>
  <si>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</si>
  <si>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</si>
  <si>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</si>
  <si>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</si>
  <si>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</si>
  <si>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</si>
  <si>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</si>
  <si>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</si>
  <si>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</si>
  <si>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</si>
  <si>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</si>
  <si>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</si>
  <si>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</si>
  <si>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</si>
  <si>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</si>
  <si>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</si>
  <si>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</si>
  <si>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</si>
  <si>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</si>
  <si>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</si>
  <si>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</si>
  <si>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</si>
  <si>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</si>
  <si>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</si>
  <si>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</si>
  <si>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</si>
  <si>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</si>
  <si>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</si>
  <si>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</si>
  <si>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</si>
  <si>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</si>
  <si>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</si>
  <si>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</si>
  <si>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</si>
  <si>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</si>
  <si>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</si>
  <si>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</si>
  <si>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</si>
  <si>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</si>
  <si>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</si>
  <si>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</si>
  <si>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</si>
  <si>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</si>
  <si>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</si>
  <si>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</si>
  <si>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</si>
  <si>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</si>
  <si>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</si>
  <si>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</si>
  <si>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</si>
  <si>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</si>
  <si>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</si>
  <si>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</si>
  <si>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</si>
  <si>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</si>
  <si>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</si>
  <si>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</si>
  <si>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</si>
  <si>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</si>
  <si>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</si>
  <si>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</si>
  <si>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</si>
  <si>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</si>
  <si>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</si>
  <si>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</si>
  <si>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</si>
  <si>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</si>
  <si>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</si>
  <si>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</si>
  <si>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</si>
  <si>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</si>
  <si>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</si>
  <si>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</si>
  <si>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</si>
  <si>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</si>
  <si>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</si>
  <si>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</si>
  <si>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</si>
  <si>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</si>
  <si>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</si>
  <si>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</si>
  <si>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</si>
  <si>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</si>
  <si>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</si>
  <si>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</si>
  <si>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</si>
  <si>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</si>
  <si>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</si>
  <si>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</si>
  <si>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</si>
  <si>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</si>
  <si>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</si>
  <si>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</si>
  <si>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</si>
  <si>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</si>
  <si>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</si>
  <si>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</si>
  <si>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</si>
  <si>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</si>
  <si>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</si>
  <si>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</si>
  <si>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</si>
  <si>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</si>
  <si>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</si>
  <si>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</si>
  <si>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</si>
  <si>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</si>
  <si>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</si>
  <si>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</si>
  <si>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</si>
  <si>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</si>
  <si>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</si>
  <si>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</si>
  <si>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</si>
  <si>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</si>
  <si>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</si>
  <si>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</si>
  <si>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</si>
  <si>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</si>
  <si>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</si>
  <si>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</si>
  <si>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</si>
  <si>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</si>
  <si>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</si>
  <si>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</si>
  <si>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</si>
  <si>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</si>
  <si>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</si>
  <si>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</si>
  <si>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</si>
  <si>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</si>
  <si>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</si>
  <si>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</si>
  <si>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</si>
  <si>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</si>
  <si>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</si>
  <si>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</si>
  <si>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</si>
  <si>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</si>
  <si>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</si>
  <si>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</si>
  <si>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</si>
  <si>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</si>
  <si>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</si>
  <si>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</si>
  <si>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</si>
  <si>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</si>
  <si>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</si>
  <si>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</si>
  <si>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</si>
  <si>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</si>
  <si>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</si>
  <si>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</si>
  <si>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</si>
  <si>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</si>
  <si>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</si>
  <si>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</si>
  <si>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</si>
  <si>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</si>
  <si>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</si>
  <si>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</si>
  <si>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</si>
  <si>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</si>
  <si>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</si>
  <si>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</si>
  <si>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</si>
  <si>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</si>
  <si>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</si>
  <si>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</si>
  <si>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</si>
  <si>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</si>
  <si>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</si>
  <si>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</si>
  <si>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</si>
  <si>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</si>
  <si>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</si>
  <si>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</si>
  <si>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</si>
  <si>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</si>
  <si>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</si>
  <si>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</si>
  <si>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</si>
  <si>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</si>
  <si>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</si>
  <si>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</si>
  <si>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</si>
  <si>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</si>
  <si>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</si>
  <si>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</si>
  <si>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</si>
  <si>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</si>
  <si>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</si>
  <si>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</si>
  <si>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</si>
  <si>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</si>
  <si>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</si>
  <si>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</si>
  <si>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</si>
  <si>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</si>
  <si>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</si>
  <si>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</si>
  <si>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</si>
  <si>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</si>
  <si>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</si>
  <si>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</si>
  <si>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</si>
  <si>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</si>
  <si>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</si>
  <si>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</si>
  <si>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</si>
  <si>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</si>
  <si>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</si>
  <si>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</si>
  <si>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</si>
  <si>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</si>
  <si>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</si>
  <si>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</si>
  <si>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</si>
  <si>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</si>
  <si>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</si>
  <si>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</si>
  <si>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</si>
  <si>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</si>
  <si>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</si>
  <si>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</si>
  <si>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</si>
  <si>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</si>
  <si>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</si>
  <si>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</si>
  <si>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</si>
  <si>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</si>
  <si>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</si>
  <si>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</si>
  <si>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</si>
  <si>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</si>
  <si>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</si>
  <si>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</si>
  <si>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</si>
  <si>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</si>
  <si>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</si>
  <si>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</si>
  <si>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</si>
  <si>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</si>
  <si>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</si>
  <si>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</si>
  <si>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</si>
  <si>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</si>
  <si>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</si>
  <si>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</si>
  <si>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</si>
  <si>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</si>
  <si>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</si>
  <si>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</si>
  <si>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</si>
  <si>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</si>
  <si>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</si>
  <si>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</si>
  <si>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</si>
  <si>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</si>
  <si>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</si>
  <si>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</si>
  <si>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</si>
  <si>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</si>
  <si>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</si>
  <si>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</si>
  <si>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</si>
  <si>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</si>
  <si>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</si>
  <si>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</si>
  <si>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</si>
  <si>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</si>
  <si>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</si>
  <si>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</si>
  <si>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</si>
  <si>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</si>
  <si>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</si>
  <si>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</si>
  <si>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</si>
  <si>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</si>
  <si>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</si>
  <si>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</si>
  <si>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</si>
  <si>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</si>
  <si>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</si>
  <si>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</si>
  <si>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</si>
  <si>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</si>
  <si>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</si>
  <si>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</si>
  <si>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</si>
  <si>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</si>
  <si>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</si>
  <si>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</si>
  <si>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</si>
  <si>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</si>
  <si>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</si>
  <si>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</si>
  <si>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</si>
  <si>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</si>
  <si>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</si>
  <si>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</si>
  <si>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</si>
  <si>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</si>
  <si>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</si>
  <si>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</si>
  <si>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</si>
  <si>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</si>
  <si>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</si>
  <si>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</si>
  <si>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</si>
  <si>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</si>
  <si>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</si>
  <si>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</si>
  <si>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</si>
  <si>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</si>
  <si>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</si>
  <si>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</si>
  <si>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</si>
  <si>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</si>
  <si>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</si>
  <si>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</si>
  <si>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</si>
  <si>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</si>
  <si>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</si>
  <si>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</si>
  <si>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</si>
  <si>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</si>
  <si>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</si>
  <si>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</si>
  <si>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</si>
  <si>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</si>
  <si>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</si>
  <si>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</si>
  <si>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</si>
  <si>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</si>
  <si>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</si>
  <si>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</si>
  <si>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</si>
  <si>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</si>
  <si>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</si>
  <si>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</si>
  <si>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</si>
  <si>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</si>
  <si>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</si>
  <si>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</si>
  <si>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</si>
  <si>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</si>
  <si>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</si>
  <si>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</si>
  <si>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</si>
  <si>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</si>
  <si>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</si>
  <si>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</si>
  <si>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</si>
  <si>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</si>
  <si>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</si>
  <si>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</si>
  <si>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</si>
  <si>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</si>
  <si>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</si>
  <si>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</si>
  <si>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</si>
  <si>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</si>
  <si>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</si>
  <si>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</si>
  <si>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</si>
  <si>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</si>
  <si>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</si>
  <si>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</si>
  <si>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</si>
  <si>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</si>
  <si>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</si>
  <si>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</si>
  <si>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</si>
  <si>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</si>
  <si>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</si>
  <si>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</si>
  <si>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</si>
  <si>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</si>
  <si>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</si>
  <si>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</si>
  <si>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</si>
  <si>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</si>
  <si>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</si>
  <si>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</si>
  <si>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</si>
  <si>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</si>
  <si>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</si>
  <si>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</si>
  <si>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</si>
  <si>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</si>
  <si>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</si>
  <si>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</si>
  <si>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</si>
  <si>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</si>
  <si>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</si>
  <si>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</si>
  <si>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</si>
  <si>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</si>
  <si>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</si>
  <si>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</si>
  <si>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</si>
  <si>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</si>
  <si>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</si>
  <si>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</si>
  <si>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</si>
  <si>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</si>
  <si>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</si>
  <si>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</si>
  <si>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</si>
  <si>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</si>
  <si>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</si>
  <si>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</si>
  <si>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</si>
  <si>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</si>
  <si>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</si>
  <si>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</si>
  <si>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</si>
  <si>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</si>
  <si>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</si>
  <si>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</si>
  <si>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</si>
  <si>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</si>
  <si>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</si>
  <si>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</si>
  <si>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</si>
  <si>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</si>
  <si>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</si>
  <si>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</si>
  <si>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</si>
  <si>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</si>
  <si>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</si>
  <si>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</si>
  <si>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</si>
  <si>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</si>
  <si>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</si>
  <si>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</si>
  <si>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</si>
  <si>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</si>
  <si>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</si>
  <si>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</si>
  <si>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</si>
  <si>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</si>
  <si>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</si>
  <si>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</si>
  <si>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</si>
  <si>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</si>
  <si>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</si>
  <si>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</si>
  <si>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</si>
  <si>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</si>
  <si>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</si>
  <si>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</si>
  <si>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</si>
  <si>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</si>
  <si>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</si>
  <si>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</si>
  <si>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</si>
  <si>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</si>
  <si>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</si>
  <si>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</si>
  <si>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</si>
  <si>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</si>
  <si>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</si>
  <si>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</si>
  <si>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</si>
  <si>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</si>
  <si>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</si>
  <si>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</si>
  <si>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</si>
  <si>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</si>
  <si>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</si>
  <si>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</si>
  <si>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</si>
  <si>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</si>
  <si>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</si>
  <si>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</si>
  <si>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</si>
  <si>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</si>
  <si>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</si>
  <si>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</si>
  <si>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</si>
  <si>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</si>
  <si>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</si>
  <si>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</si>
  <si>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</si>
  <si>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</si>
  <si>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</si>
  <si>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</si>
  <si>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</si>
  <si>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</si>
  <si>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</si>
  <si>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</si>
  <si>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</si>
  <si>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</si>
  <si>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</si>
  <si>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</si>
  <si>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</si>
  <si>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</si>
  <si>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</si>
  <si>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</si>
  <si>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</si>
  <si>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</si>
  <si>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</si>
  <si>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</si>
  <si>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</si>
  <si>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</si>
  <si>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</si>
  <si>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</si>
  <si>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</si>
  <si>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</si>
  <si>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</si>
  <si>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</si>
  <si>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</si>
  <si>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</si>
  <si>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</si>
  <si>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</si>
  <si>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</si>
  <si>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</si>
  <si>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</si>
  <si>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</si>
  <si>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</si>
  <si>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</si>
  <si>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</si>
  <si>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</si>
  <si>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</si>
  <si>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</si>
  <si>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</si>
  <si>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</si>
  <si>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</si>
  <si>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</si>
  <si>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</si>
  <si>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</si>
  <si>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</si>
  <si>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</si>
  <si>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</si>
  <si>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</si>
  <si>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</si>
  <si>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</si>
  <si>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</si>
  <si>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</si>
  <si>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</si>
  <si>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</si>
  <si>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</si>
  <si>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</si>
  <si>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</si>
  <si>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</si>
  <si>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</si>
  <si>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</si>
  <si>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</si>
  <si>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</si>
  <si>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</si>
  <si>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</si>
  <si>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</si>
  <si>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</si>
  <si>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</si>
  <si>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</si>
  <si>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</si>
  <si>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</si>
  <si>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</si>
  <si>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</si>
  <si>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</si>
  <si>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</si>
  <si>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</si>
  <si>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</si>
  <si>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</si>
  <si>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</si>
  <si>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</si>
  <si>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</si>
  <si>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</si>
  <si>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</si>
  <si>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</si>
  <si>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</si>
  <si>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</si>
  <si>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</si>
  <si>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</si>
  <si>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</si>
  <si>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</si>
  <si>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</si>
  <si>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</si>
  <si>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</si>
  <si>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</si>
  <si>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</si>
  <si>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</si>
  <si>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</si>
  <si>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</si>
  <si>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</si>
  <si>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</si>
  <si>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</si>
  <si>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</si>
  <si>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</si>
  <si>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</si>
  <si>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</si>
  <si>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</si>
  <si>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</si>
  <si>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</si>
  <si>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</si>
  <si>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</si>
  <si>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</si>
  <si>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</si>
  <si>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</si>
  <si>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</si>
  <si>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</si>
  <si>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</si>
  <si>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</si>
  <si>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</si>
  <si>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</si>
  <si>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</si>
  <si>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</si>
  <si>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</si>
  <si>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</si>
  <si>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</si>
  <si>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</si>
  <si>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</si>
  <si>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</si>
  <si>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</si>
  <si>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</si>
  <si>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</si>
  <si>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</si>
  <si>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</si>
  <si>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</si>
  <si>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</si>
  <si>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</si>
  <si>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</si>
  <si>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</si>
  <si>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</si>
  <si>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</si>
  <si>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</si>
  <si>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</si>
  <si>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</si>
  <si>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</si>
  <si>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</si>
  <si>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</si>
  <si>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</si>
  <si>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</si>
  <si>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</si>
  <si>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</si>
  <si>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</si>
  <si>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</si>
  <si>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</si>
  <si>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</si>
  <si>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</si>
  <si>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</si>
  <si>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</si>
  <si>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</si>
  <si>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</si>
  <si>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</si>
  <si>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</si>
  <si>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</si>
  <si>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</si>
  <si>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</si>
  <si>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</si>
  <si>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</si>
  <si>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</si>
  <si>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</si>
  <si>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</si>
  <si>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</si>
  <si>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</si>
  <si>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</si>
  <si>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</si>
  <si>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</si>
  <si>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</si>
  <si>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</si>
  <si>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</si>
  <si>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</si>
  <si>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</si>
  <si>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</si>
  <si>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</si>
  <si>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</si>
  <si>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</si>
  <si>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</si>
  <si>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</si>
  <si>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</si>
  <si>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</si>
  <si>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</si>
  <si>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</si>
  <si>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</si>
  <si>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</si>
  <si>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</si>
  <si>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</si>
  <si>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</si>
  <si>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</si>
  <si>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</si>
  <si>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</si>
  <si>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</si>
  <si>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</si>
  <si>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</si>
  <si>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</si>
  <si>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</si>
  <si>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</si>
  <si>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</si>
  <si>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</si>
  <si>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</si>
  <si>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</si>
  <si>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</si>
  <si>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</si>
  <si>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</si>
  <si>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</si>
  <si>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</si>
  <si>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</si>
  <si>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</si>
  <si>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</si>
  <si>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</si>
  <si>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</si>
  <si>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</si>
  <si>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</si>
  <si>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</si>
  <si>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</si>
  <si>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</si>
  <si>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</si>
  <si>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</si>
  <si>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</si>
  <si>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</si>
  <si>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</si>
  <si>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</si>
  <si>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</si>
  <si>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</si>
  <si>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</si>
  <si>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</si>
  <si>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</si>
  <si>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</si>
  <si>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</si>
  <si>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</si>
  <si>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</si>
  <si>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</si>
  <si>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</si>
  <si>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</si>
  <si>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</si>
  <si>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</si>
  <si>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</si>
  <si>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</si>
  <si>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</si>
  <si>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</si>
  <si>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</si>
  <si>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</si>
  <si>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</si>
  <si>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</si>
  <si>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</si>
  <si>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</si>
  <si>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</si>
  <si>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</si>
  <si>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</si>
  <si>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</si>
  <si>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</si>
  <si>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</si>
  <si>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</si>
  <si>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</si>
  <si>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</si>
  <si>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</si>
  <si>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</si>
  <si>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</si>
  <si>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</si>
  <si>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</si>
  <si>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</si>
  <si>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</si>
  <si>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</si>
  <si>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</si>
  <si>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</si>
  <si>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</si>
  <si>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</si>
  <si>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</si>
  <si>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</si>
  <si>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</si>
  <si>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</si>
  <si>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</si>
  <si>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</si>
  <si>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</si>
  <si>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</si>
  <si>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</si>
  <si>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</si>
  <si>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</si>
  <si>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</si>
  <si>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</si>
  <si>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</si>
  <si>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</si>
  <si>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</si>
  <si>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</si>
  <si>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</si>
  <si>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</si>
  <si>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</si>
  <si>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</si>
  <si>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</si>
  <si>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</si>
  <si>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</si>
  <si>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</si>
  <si>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</si>
  <si>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</si>
  <si>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</si>
  <si>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</si>
  <si>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</si>
  <si>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</si>
  <si>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</si>
  <si>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</si>
  <si>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</si>
  <si>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</si>
  <si>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</si>
  <si>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</si>
  <si>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</si>
  <si>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</si>
  <si>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</si>
  <si>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</si>
  <si>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</si>
  <si>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</si>
  <si>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</si>
  <si>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</si>
  <si>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</si>
  <si>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</si>
  <si>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</si>
  <si>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</si>
  <si>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</si>
  <si>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Неконсолидиран</t>
  </si>
  <si>
    <t>1. "Водно дружество Велина"ЕООД</t>
  </si>
  <si>
    <t>2. "Велина"ЕООД</t>
  </si>
  <si>
    <t>Съставител:……………</t>
  </si>
  <si>
    <t>01.01.2010-30.06.2010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</si>
</sst>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">
      <selection activeCell="G69" sqref="G69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1" t="s">
        <v>869</v>
      </c>
      <c r="F3" s="216" t="s">
        <v>2</v>
      </c>
      <c r="G3" s="171"/>
      <c r="H3" s="460">
        <v>112011596</v>
      </c>
    </row>
    <row r="4" spans="1:8" ht="15">
      <c r="A4" s="579" t="s">
        <v>3</v>
      </c>
      <c r="B4" s="585"/>
      <c r="C4" s="585"/>
      <c r="D4" s="585"/>
      <c r="E4" s="503" t="s">
        <v>870</v>
      </c>
      <c r="F4" s="581" t="s">
        <v>4</v>
      </c>
      <c r="G4" s="582"/>
      <c r="H4" s="460" t="s">
        <v>159</v>
      </c>
    </row>
    <row r="5" spans="1:8" ht="15">
      <c r="A5" s="579" t="s">
        <v>5</v>
      </c>
      <c r="B5" s="580"/>
      <c r="C5" s="580"/>
      <c r="D5" s="580"/>
      <c r="E5" s="504" t="s">
        <v>874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3232</v>
      </c>
      <c r="D12" s="150">
        <v>3292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378</v>
      </c>
      <c r="D13" s="150">
        <v>397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621</v>
      </c>
      <c r="D16" s="150">
        <v>710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1095</v>
      </c>
      <c r="D17" s="150">
        <v>1095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</v>
      </c>
      <c r="D18" s="150">
        <v>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6163</v>
      </c>
      <c r="D19" s="154">
        <f>SUM(D11:D18)</f>
        <v>6331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630</v>
      </c>
      <c r="H20" s="157">
        <v>630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2</v>
      </c>
      <c r="D24" s="150">
        <v>4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1540</v>
      </c>
      <c r="H25" s="153">
        <f>H19+H20+H21</f>
        <v>1540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2</v>
      </c>
      <c r="D27" s="154">
        <f>SUM(D23:D26)</f>
        <v>4</v>
      </c>
      <c r="E27" s="252" t="s">
        <v>83</v>
      </c>
      <c r="F27" s="241" t="s">
        <v>84</v>
      </c>
      <c r="G27" s="153">
        <f>SUM(G28:G30)</f>
        <v>860</v>
      </c>
      <c r="H27" s="153">
        <f>SUM(H28:H30)</f>
        <v>828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959</v>
      </c>
      <c r="H28" s="151">
        <v>925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-99</v>
      </c>
      <c r="H29" s="315">
        <v>-97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/>
      <c r="H31" s="151">
        <v>31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>
        <v>-65</v>
      </c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795</v>
      </c>
      <c r="H33" s="153">
        <f>H27+H31+H32</f>
        <v>859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10</v>
      </c>
      <c r="D34" s="154">
        <f>SUM(D35:D38)</f>
        <v>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>
        <v>10</v>
      </c>
      <c r="D35" s="150">
        <v>10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3865</v>
      </c>
      <c r="H36" s="153">
        <f>H25+H17+H33</f>
        <v>3929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1694</v>
      </c>
      <c r="H44" s="151">
        <v>1425</v>
      </c>
    </row>
    <row r="45" spans="1:15" ht="15">
      <c r="A45" s="234" t="s">
        <v>136</v>
      </c>
      <c r="B45" s="248" t="s">
        <v>137</v>
      </c>
      <c r="C45" s="154">
        <f>C34+C39+C44</f>
        <v>10</v>
      </c>
      <c r="D45" s="154">
        <f>D34+D39+D44</f>
        <v>10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70</v>
      </c>
      <c r="H48" s="151">
        <v>70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1764</v>
      </c>
      <c r="H49" s="153">
        <f>SUM(H43:H48)</f>
        <v>1495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6175</v>
      </c>
      <c r="D55" s="154">
        <f>D19+D20+D21+D27+D32+D45+D51+D53+D54</f>
        <v>6345</v>
      </c>
      <c r="E55" s="236" t="s">
        <v>172</v>
      </c>
      <c r="F55" s="260" t="s">
        <v>173</v>
      </c>
      <c r="G55" s="153">
        <f>G49+G51+G52+G53+G54</f>
        <v>1764</v>
      </c>
      <c r="H55" s="153">
        <f>H49+H51+H52+H53+H54</f>
        <v>1495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70</v>
      </c>
      <c r="D58" s="150">
        <v>49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193</v>
      </c>
      <c r="H59" s="151">
        <v>160</v>
      </c>
      <c r="M59" s="156"/>
    </row>
    <row r="60" spans="1:8" ht="15">
      <c r="A60" s="234" t="s">
        <v>183</v>
      </c>
      <c r="B60" s="240" t="s">
        <v>184</v>
      </c>
      <c r="C60" s="150">
        <v>15</v>
      </c>
      <c r="D60" s="150">
        <v>19</v>
      </c>
      <c r="E60" s="236" t="s">
        <v>185</v>
      </c>
      <c r="F60" s="241" t="s">
        <v>186</v>
      </c>
      <c r="G60" s="151">
        <v>86</v>
      </c>
      <c r="H60" s="151">
        <v>480</v>
      </c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373</v>
      </c>
      <c r="H61" s="153">
        <f>SUM(H62:H68)</f>
        <v>363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214</v>
      </c>
      <c r="H62" s="151">
        <v>214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85</v>
      </c>
      <c r="D64" s="154">
        <f>SUM(D58:D63)</f>
        <v>68</v>
      </c>
      <c r="E64" s="236" t="s">
        <v>200</v>
      </c>
      <c r="F64" s="241" t="s">
        <v>201</v>
      </c>
      <c r="G64" s="151">
        <v>44</v>
      </c>
      <c r="H64" s="151">
        <v>70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22</v>
      </c>
      <c r="H65" s="151">
        <v>13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53</v>
      </c>
      <c r="H66" s="151">
        <v>37</v>
      </c>
    </row>
    <row r="67" spans="1:8" ht="15">
      <c r="A67" s="234" t="s">
        <v>207</v>
      </c>
      <c r="B67" s="240" t="s">
        <v>208</v>
      </c>
      <c r="C67" s="150">
        <v>3</v>
      </c>
      <c r="D67" s="150">
        <v>1</v>
      </c>
      <c r="E67" s="236" t="s">
        <v>209</v>
      </c>
      <c r="F67" s="241" t="s">
        <v>210</v>
      </c>
      <c r="G67" s="151">
        <v>11</v>
      </c>
      <c r="H67" s="151">
        <v>14</v>
      </c>
    </row>
    <row r="68" spans="1:8" ht="15">
      <c r="A68" s="234" t="s">
        <v>211</v>
      </c>
      <c r="B68" s="240" t="s">
        <v>212</v>
      </c>
      <c r="C68" s="150">
        <v>27</v>
      </c>
      <c r="D68" s="150">
        <v>41</v>
      </c>
      <c r="E68" s="236" t="s">
        <v>213</v>
      </c>
      <c r="F68" s="241" t="s">
        <v>214</v>
      </c>
      <c r="G68" s="151">
        <v>29</v>
      </c>
      <c r="H68" s="151">
        <v>15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54</v>
      </c>
      <c r="H69" s="151">
        <v>77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706</v>
      </c>
      <c r="H71" s="160">
        <f>H59+H60+H61+H69+H70</f>
        <v>1080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20</v>
      </c>
      <c r="D72" s="150">
        <v>14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3</v>
      </c>
      <c r="D74" s="150">
        <v>4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54</v>
      </c>
      <c r="D75" s="154">
        <f>SUM(D67:D74)</f>
        <v>61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706</v>
      </c>
      <c r="H79" s="161">
        <f>H71+H74+H75+H76</f>
        <v>1080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6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15</v>
      </c>
      <c r="D88" s="150">
        <v>18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21</v>
      </c>
      <c r="D91" s="154">
        <f>SUM(D87:D90)</f>
        <v>30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160</v>
      </c>
      <c r="D93" s="154">
        <f>D64+D75+D84+D91+D92</f>
        <v>159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6335</v>
      </c>
      <c r="D94" s="163">
        <f>D93+D55</f>
        <v>6504</v>
      </c>
      <c r="E94" s="448" t="s">
        <v>270</v>
      </c>
      <c r="F94" s="288" t="s">
        <v>271</v>
      </c>
      <c r="G94" s="164">
        <f>G36+G39+G55+G79</f>
        <v>6335</v>
      </c>
      <c r="H94" s="164">
        <f>H36+H39+H55+H79</f>
        <v>6504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3"/>
      <c r="F97" s="584"/>
      <c r="G97" s="584"/>
      <c r="H97" s="171"/>
      <c r="M97" s="156"/>
    </row>
    <row r="98" spans="1:13" ht="15">
      <c r="A98" s="44" t="s">
        <v>272</v>
      </c>
      <c r="B98" s="431"/>
      <c r="C98" s="583" t="s">
        <v>873</v>
      </c>
      <c r="D98" s="583"/>
      <c r="E98" s="583"/>
      <c r="F98" s="169"/>
      <c r="G98" s="170"/>
      <c r="H98" s="171"/>
      <c r="M98" s="156"/>
    </row>
    <row r="99" spans="3:8" ht="15">
      <c r="C99" s="583"/>
      <c r="D99" s="583"/>
      <c r="E99" s="583"/>
      <c r="F99" s="169"/>
      <c r="G99" s="170"/>
      <c r="H99" s="171"/>
    </row>
    <row r="100" spans="1:5" ht="15">
      <c r="A100" s="172"/>
      <c r="B100" s="172"/>
      <c r="C100" s="583" t="s">
        <v>860</v>
      </c>
      <c r="D100" s="584"/>
      <c r="E100" s="584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J18" sqref="J18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'справка №1-БАЛАНС'!E3</f>
        <v>"ВЕЛИНА" АД</v>
      </c>
      <c r="C2" s="588"/>
      <c r="D2" s="588"/>
      <c r="E2" s="588"/>
      <c r="F2" s="590" t="s">
        <v>2</v>
      </c>
      <c r="G2" s="590"/>
      <c r="H2" s="525">
        <f>'справка №1-БАЛАНС'!H3</f>
        <v>112011596</v>
      </c>
    </row>
    <row r="3" spans="1:8" ht="15">
      <c r="A3" s="466" t="s">
        <v>274</v>
      </c>
      <c r="B3" s="588" t="str">
        <f>'справка №1-БАЛАНС'!E4</f>
        <v>Неконсолидиран</v>
      </c>
      <c r="C3" s="588"/>
      <c r="D3" s="588"/>
      <c r="E3" s="588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9" t="str">
        <f>'справка №1-БАЛАНС'!E5</f>
        <v>01.01.2010-30.06.2010</v>
      </c>
      <c r="C4" s="589"/>
      <c r="D4" s="589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97</v>
      </c>
      <c r="D9" s="45">
        <v>133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60</v>
      </c>
      <c r="D10" s="45">
        <v>62</v>
      </c>
      <c r="E10" s="297" t="s">
        <v>288</v>
      </c>
      <c r="F10" s="548" t="s">
        <v>289</v>
      </c>
      <c r="G10" s="549">
        <v>209</v>
      </c>
      <c r="H10" s="549">
        <v>271</v>
      </c>
    </row>
    <row r="11" spans="1:8" ht="12">
      <c r="A11" s="297" t="s">
        <v>290</v>
      </c>
      <c r="B11" s="298" t="s">
        <v>291</v>
      </c>
      <c r="C11" s="45">
        <v>170</v>
      </c>
      <c r="D11" s="45">
        <v>175</v>
      </c>
      <c r="E11" s="299" t="s">
        <v>292</v>
      </c>
      <c r="F11" s="548" t="s">
        <v>293</v>
      </c>
      <c r="G11" s="549">
        <v>507</v>
      </c>
      <c r="H11" s="549">
        <v>580</v>
      </c>
    </row>
    <row r="12" spans="1:8" ht="12">
      <c r="A12" s="297" t="s">
        <v>294</v>
      </c>
      <c r="B12" s="298" t="s">
        <v>295</v>
      </c>
      <c r="C12" s="45">
        <v>243</v>
      </c>
      <c r="D12" s="45">
        <v>250</v>
      </c>
      <c r="E12" s="299" t="s">
        <v>78</v>
      </c>
      <c r="F12" s="548" t="s">
        <v>296</v>
      </c>
      <c r="G12" s="549">
        <v>8</v>
      </c>
      <c r="H12" s="549">
        <v>5</v>
      </c>
    </row>
    <row r="13" spans="1:18" ht="12">
      <c r="A13" s="297" t="s">
        <v>297</v>
      </c>
      <c r="B13" s="298" t="s">
        <v>298</v>
      </c>
      <c r="C13" s="45">
        <v>35</v>
      </c>
      <c r="D13" s="45">
        <v>36</v>
      </c>
      <c r="E13" s="300" t="s">
        <v>51</v>
      </c>
      <c r="F13" s="550" t="s">
        <v>299</v>
      </c>
      <c r="G13" s="547">
        <f>SUM(G9:G12)</f>
        <v>724</v>
      </c>
      <c r="H13" s="547">
        <f>SUM(H9:H12)</f>
        <v>856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85</v>
      </c>
      <c r="D14" s="45">
        <v>107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3</v>
      </c>
      <c r="D16" s="46"/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693</v>
      </c>
      <c r="D19" s="48">
        <f>SUM(D9:D15)+D16</f>
        <v>763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93</v>
      </c>
      <c r="D22" s="45">
        <v>105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3</v>
      </c>
      <c r="D25" s="45">
        <v>3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96</v>
      </c>
      <c r="D26" s="48">
        <f>SUM(D22:D25)</f>
        <v>108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789</v>
      </c>
      <c r="D28" s="49">
        <f>D26+D19</f>
        <v>871</v>
      </c>
      <c r="E28" s="126" t="s">
        <v>338</v>
      </c>
      <c r="F28" s="553" t="s">
        <v>339</v>
      </c>
      <c r="G28" s="547">
        <f>G13+G15+G24</f>
        <v>724</v>
      </c>
      <c r="H28" s="547">
        <f>H13+H15+H24</f>
        <v>856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0</v>
      </c>
      <c r="E30" s="126" t="s">
        <v>342</v>
      </c>
      <c r="F30" s="553" t="s">
        <v>343</v>
      </c>
      <c r="G30" s="52">
        <f>IF((C28-G28)&gt;0,C28-G28,0)</f>
        <v>65</v>
      </c>
      <c r="H30" s="52">
        <f>IF((D28-H28)&gt;0,D28-H28,0)</f>
        <v>15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789</v>
      </c>
      <c r="D33" s="48">
        <f>D28+D31+D32</f>
        <v>871</v>
      </c>
      <c r="E33" s="126" t="s">
        <v>352</v>
      </c>
      <c r="F33" s="553" t="s">
        <v>353</v>
      </c>
      <c r="G33" s="52">
        <f>G32+G31+G28</f>
        <v>724</v>
      </c>
      <c r="H33" s="52">
        <f>H32+H31+H28</f>
        <v>856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0</v>
      </c>
      <c r="E34" s="127" t="s">
        <v>356</v>
      </c>
      <c r="F34" s="553" t="s">
        <v>357</v>
      </c>
      <c r="G34" s="547">
        <f>IF((C33-G33)&gt;0,C33-G33,0)</f>
        <v>65</v>
      </c>
      <c r="H34" s="547">
        <f>IF((D33-H33)&gt;0,D33-H33,0)</f>
        <v>15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0</v>
      </c>
      <c r="D39" s="459">
        <f>+IF((H33-D33-D35)&gt;0,H33-D33-D35,0)</f>
        <v>0</v>
      </c>
      <c r="E39" s="312" t="s">
        <v>368</v>
      </c>
      <c r="F39" s="557" t="s">
        <v>369</v>
      </c>
      <c r="G39" s="558">
        <f>IF(G34&gt;0,IF(C35+G34&lt;0,0,C35+G34),IF(C34-C35&lt;0,C35-C34,0))</f>
        <v>65</v>
      </c>
      <c r="H39" s="558">
        <f>IF(H34&gt;0,IF(D35+H34&lt;0,0,D35+H34),IF(D34-D35&lt;0,D35-D34,0))</f>
        <v>15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375</v>
      </c>
      <c r="F41" s="570" t="s">
        <v>376</v>
      </c>
      <c r="G41" s="51">
        <f>IF(C39=0,IF(G39-G40&gt;0,G39-G40+C40,0),IF(C39-C40&lt;0,C40-C39+G40,0))</f>
        <v>65</v>
      </c>
      <c r="H41" s="51">
        <f>IF(D39=0,IF(H39-H40&gt;0,H39-H40+D40,0),IF(D39-D40&lt;0,D40-D39+H40,0))</f>
        <v>15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789</v>
      </c>
      <c r="D42" s="52">
        <f>D33+D35+D39</f>
        <v>871</v>
      </c>
      <c r="E42" s="127" t="s">
        <v>379</v>
      </c>
      <c r="F42" s="128" t="s">
        <v>380</v>
      </c>
      <c r="G42" s="52">
        <f>G39+G33</f>
        <v>789</v>
      </c>
      <c r="H42" s="52">
        <f>H39+H33</f>
        <v>871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74" t="s">
        <v>867</v>
      </c>
      <c r="B45" s="574"/>
      <c r="C45" s="574"/>
      <c r="D45" s="574"/>
      <c r="E45" s="574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7"/>
      <c r="E50" s="587"/>
      <c r="F50" s="587"/>
      <c r="G50" s="587"/>
      <c r="H50" s="587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7" sqref="D47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01.01.2010-30.06.2010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837</v>
      </c>
      <c r="D10" s="53">
        <v>1011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-299</v>
      </c>
      <c r="D11" s="53">
        <v>-332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-251</v>
      </c>
      <c r="D13" s="53">
        <v>-212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-77</v>
      </c>
      <c r="D14" s="53">
        <v>-76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-6</v>
      </c>
      <c r="D15" s="53">
        <v>-11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-25</v>
      </c>
      <c r="D19" s="53">
        <v>-47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179</v>
      </c>
      <c r="D20" s="54">
        <f>SUM(D10:D19)</f>
        <v>333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/>
      <c r="D22" s="53">
        <v>-45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0</v>
      </c>
      <c r="D32" s="54">
        <f>SUM(D22:D31)</f>
        <v>-45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33</v>
      </c>
      <c r="D36" s="53">
        <v>36</v>
      </c>
      <c r="E36" s="129"/>
      <c r="F36" s="129"/>
    </row>
    <row r="37" spans="1:6" ht="12">
      <c r="A37" s="331" t="s">
        <v>438</v>
      </c>
      <c r="B37" s="332" t="s">
        <v>439</v>
      </c>
      <c r="C37" s="53">
        <v>-125</v>
      </c>
      <c r="D37" s="53">
        <v>-202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-96</v>
      </c>
      <c r="D39" s="53">
        <v>-108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/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-188</v>
      </c>
      <c r="D42" s="54">
        <f>SUM(D34:D41)</f>
        <v>-274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-9</v>
      </c>
      <c r="D43" s="54">
        <f>D42+D32+D20</f>
        <v>14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30</v>
      </c>
      <c r="D44" s="131">
        <v>41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21</v>
      </c>
      <c r="D45" s="54">
        <f>D44+D43</f>
        <v>55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21</v>
      </c>
      <c r="D46" s="55">
        <v>55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5"/>
      <c r="D50" s="575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5"/>
      <c r="D52" s="575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9" sqref="J2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6" t="s">
        <v>460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8" t="str">
        <f>'справка №1-БАЛАНС'!E3</f>
        <v>"ВЕЛИНА" АД</v>
      </c>
      <c r="C3" s="578"/>
      <c r="D3" s="578"/>
      <c r="E3" s="578"/>
      <c r="F3" s="578"/>
      <c r="G3" s="578"/>
      <c r="H3" s="578"/>
      <c r="I3" s="578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8" t="str">
        <f>'справка №1-БАЛАНС'!E4</f>
        <v>Неконсолидиран</v>
      </c>
      <c r="C4" s="578"/>
      <c r="D4" s="578"/>
      <c r="E4" s="578"/>
      <c r="F4" s="578"/>
      <c r="G4" s="578"/>
      <c r="H4" s="578"/>
      <c r="I4" s="578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01.01.2010-30.06.2010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630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956</v>
      </c>
      <c r="J11" s="57">
        <f>'справка №1-БАЛАНС'!H29+'справка №1-БАЛАНС'!H32</f>
        <v>-97</v>
      </c>
      <c r="K11" s="59"/>
      <c r="L11" s="343">
        <f>SUM(C11:K11)</f>
        <v>3929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630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956</v>
      </c>
      <c r="J15" s="60">
        <f t="shared" si="2"/>
        <v>-97</v>
      </c>
      <c r="K15" s="60">
        <f t="shared" si="2"/>
        <v>0</v>
      </c>
      <c r="L15" s="343">
        <f t="shared" si="1"/>
        <v>3929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-65</v>
      </c>
      <c r="K16" s="59"/>
      <c r="L16" s="343">
        <f t="shared" si="1"/>
        <v>-65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>
        <v>1</v>
      </c>
      <c r="K28" s="59"/>
      <c r="L28" s="343">
        <f t="shared" si="1"/>
        <v>1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630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956</v>
      </c>
      <c r="J29" s="58">
        <f t="shared" si="6"/>
        <v>-161</v>
      </c>
      <c r="K29" s="58">
        <f t="shared" si="6"/>
        <v>0</v>
      </c>
      <c r="L29" s="343">
        <f t="shared" si="1"/>
        <v>3865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630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956</v>
      </c>
      <c r="J32" s="58">
        <f t="shared" si="7"/>
        <v>-161</v>
      </c>
      <c r="K32" s="58">
        <f t="shared" si="7"/>
        <v>0</v>
      </c>
      <c r="L32" s="343">
        <f t="shared" si="1"/>
        <v>3865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7" t="s">
        <v>522</v>
      </c>
      <c r="E38" s="577"/>
      <c r="F38" s="577"/>
      <c r="G38" s="577"/>
      <c r="H38" s="577"/>
      <c r="I38" s="577"/>
      <c r="J38" s="14" t="s">
        <v>863</v>
      </c>
      <c r="K38" s="14"/>
      <c r="L38" s="577"/>
      <c r="M38" s="577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D7">
      <selection activeCell="R14" sqref="R1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7" t="s">
        <v>384</v>
      </c>
      <c r="B2" s="608"/>
      <c r="C2" s="609" t="str">
        <f>'справка №1-БАЛАНС'!E3</f>
        <v>"ВЕЛИНА" АД</v>
      </c>
      <c r="D2" s="609"/>
      <c r="E2" s="609"/>
      <c r="F2" s="609"/>
      <c r="G2" s="609"/>
      <c r="H2" s="60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607" t="s">
        <v>5</v>
      </c>
      <c r="B3" s="608"/>
      <c r="C3" s="610" t="str">
        <f>'справка №1-БАЛАНС'!E5</f>
        <v>01.01.2010-30.06.2010</v>
      </c>
      <c r="D3" s="610"/>
      <c r="E3" s="610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597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597" t="s">
        <v>530</v>
      </c>
      <c r="R5" s="597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598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598"/>
      <c r="R6" s="598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4062</v>
      </c>
      <c r="E10" s="188"/>
      <c r="F10" s="188"/>
      <c r="G10" s="73">
        <f aca="true" t="shared" si="2" ref="G10:G39">D10+E10-F10</f>
        <v>4062</v>
      </c>
      <c r="H10" s="64"/>
      <c r="I10" s="64"/>
      <c r="J10" s="73">
        <f aca="true" t="shared" si="3" ref="J10:J39">G10+H10-I10</f>
        <v>4062</v>
      </c>
      <c r="K10" s="64">
        <v>770</v>
      </c>
      <c r="L10" s="64">
        <v>60</v>
      </c>
      <c r="M10" s="64"/>
      <c r="N10" s="73">
        <f aca="true" t="shared" si="4" ref="N10:N39">K10+L10-M10</f>
        <v>830</v>
      </c>
      <c r="O10" s="64"/>
      <c r="P10" s="64"/>
      <c r="Q10" s="73">
        <f t="shared" si="0"/>
        <v>830</v>
      </c>
      <c r="R10" s="73">
        <f t="shared" si="1"/>
        <v>3232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682</v>
      </c>
      <c r="E11" s="188"/>
      <c r="F11" s="188"/>
      <c r="G11" s="73">
        <f t="shared" si="2"/>
        <v>682</v>
      </c>
      <c r="H11" s="64"/>
      <c r="I11" s="64"/>
      <c r="J11" s="73">
        <f t="shared" si="3"/>
        <v>682</v>
      </c>
      <c r="K11" s="64">
        <v>284</v>
      </c>
      <c r="L11" s="64">
        <v>20</v>
      </c>
      <c r="M11" s="64"/>
      <c r="N11" s="73">
        <f t="shared" si="4"/>
        <v>304</v>
      </c>
      <c r="O11" s="64"/>
      <c r="P11" s="64"/>
      <c r="Q11" s="73">
        <f t="shared" si="0"/>
        <v>304</v>
      </c>
      <c r="R11" s="73">
        <f t="shared" si="1"/>
        <v>378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1347</v>
      </c>
      <c r="E14" s="188"/>
      <c r="F14" s="188"/>
      <c r="G14" s="73">
        <f t="shared" si="2"/>
        <v>1347</v>
      </c>
      <c r="H14" s="64"/>
      <c r="I14" s="64"/>
      <c r="J14" s="73">
        <f t="shared" si="3"/>
        <v>1347</v>
      </c>
      <c r="K14" s="64">
        <v>638</v>
      </c>
      <c r="L14" s="64">
        <v>88</v>
      </c>
      <c r="M14" s="64"/>
      <c r="N14" s="73">
        <f t="shared" si="4"/>
        <v>726</v>
      </c>
      <c r="O14" s="64"/>
      <c r="P14" s="64"/>
      <c r="Q14" s="73">
        <f t="shared" si="0"/>
        <v>726</v>
      </c>
      <c r="R14" s="73">
        <f t="shared" si="1"/>
        <v>621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>
        <v>1</v>
      </c>
      <c r="E16" s="188"/>
      <c r="F16" s="188"/>
      <c r="G16" s="73">
        <f t="shared" si="2"/>
        <v>1</v>
      </c>
      <c r="H16" s="64"/>
      <c r="I16" s="64"/>
      <c r="J16" s="73">
        <f t="shared" si="3"/>
        <v>1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6943</v>
      </c>
      <c r="E17" s="193">
        <f>SUM(E9:E16)</f>
        <v>0</v>
      </c>
      <c r="F17" s="193">
        <f>SUM(F9:F16)</f>
        <v>0</v>
      </c>
      <c r="G17" s="73">
        <f t="shared" si="2"/>
        <v>6943</v>
      </c>
      <c r="H17" s="74">
        <f>SUM(H9:H16)</f>
        <v>0</v>
      </c>
      <c r="I17" s="74">
        <f>SUM(I9:I16)</f>
        <v>0</v>
      </c>
      <c r="J17" s="73">
        <f t="shared" si="3"/>
        <v>6943</v>
      </c>
      <c r="K17" s="74">
        <f>SUM(K9:K16)</f>
        <v>1707</v>
      </c>
      <c r="L17" s="74">
        <f>SUM(L9:L16)</f>
        <v>168</v>
      </c>
      <c r="M17" s="74">
        <f>SUM(M9:M16)</f>
        <v>0</v>
      </c>
      <c r="N17" s="73">
        <f t="shared" si="4"/>
        <v>1875</v>
      </c>
      <c r="O17" s="74">
        <f>SUM(O9:O16)</f>
        <v>0</v>
      </c>
      <c r="P17" s="74">
        <f>SUM(P9:P16)</f>
        <v>0</v>
      </c>
      <c r="Q17" s="73">
        <f t="shared" si="5"/>
        <v>1875</v>
      </c>
      <c r="R17" s="73">
        <f t="shared" si="6"/>
        <v>5068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22</v>
      </c>
      <c r="E22" s="188"/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18</v>
      </c>
      <c r="L22" s="64">
        <v>1</v>
      </c>
      <c r="M22" s="64"/>
      <c r="N22" s="73">
        <f t="shared" si="4"/>
        <v>19</v>
      </c>
      <c r="O22" s="64"/>
      <c r="P22" s="64"/>
      <c r="Q22" s="73">
        <f t="shared" si="5"/>
        <v>19</v>
      </c>
      <c r="R22" s="73">
        <f t="shared" si="6"/>
        <v>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22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18</v>
      </c>
      <c r="L25" s="65">
        <f t="shared" si="7"/>
        <v>1</v>
      </c>
      <c r="M25" s="65">
        <f t="shared" si="7"/>
        <v>0</v>
      </c>
      <c r="N25" s="66">
        <f t="shared" si="4"/>
        <v>19</v>
      </c>
      <c r="O25" s="65">
        <f t="shared" si="7"/>
        <v>0</v>
      </c>
      <c r="P25" s="65">
        <f t="shared" si="7"/>
        <v>0</v>
      </c>
      <c r="Q25" s="66">
        <f t="shared" si="5"/>
        <v>19</v>
      </c>
      <c r="R25" s="66">
        <f t="shared" si="6"/>
        <v>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10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10</v>
      </c>
      <c r="H27" s="69">
        <f t="shared" si="8"/>
        <v>0</v>
      </c>
      <c r="I27" s="69">
        <f t="shared" si="8"/>
        <v>0</v>
      </c>
      <c r="J27" s="70">
        <f t="shared" si="3"/>
        <v>10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>
        <v>10</v>
      </c>
      <c r="E28" s="188"/>
      <c r="F28" s="188"/>
      <c r="G28" s="73">
        <f t="shared" si="2"/>
        <v>10</v>
      </c>
      <c r="H28" s="64"/>
      <c r="I28" s="64"/>
      <c r="J28" s="73">
        <f t="shared" si="3"/>
        <v>10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10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10</v>
      </c>
      <c r="H38" s="74">
        <f t="shared" si="12"/>
        <v>0</v>
      </c>
      <c r="I38" s="74">
        <f t="shared" si="12"/>
        <v>0</v>
      </c>
      <c r="J38" s="73">
        <f t="shared" si="3"/>
        <v>10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6975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6975</v>
      </c>
      <c r="H40" s="437">
        <f t="shared" si="13"/>
        <v>0</v>
      </c>
      <c r="I40" s="437">
        <f t="shared" si="13"/>
        <v>0</v>
      </c>
      <c r="J40" s="437">
        <f t="shared" si="13"/>
        <v>6975</v>
      </c>
      <c r="K40" s="437">
        <f t="shared" si="13"/>
        <v>1725</v>
      </c>
      <c r="L40" s="437">
        <f t="shared" si="13"/>
        <v>169</v>
      </c>
      <c r="M40" s="437">
        <f t="shared" si="13"/>
        <v>0</v>
      </c>
      <c r="N40" s="437">
        <f t="shared" si="13"/>
        <v>1894</v>
      </c>
      <c r="O40" s="437">
        <f t="shared" si="13"/>
        <v>0</v>
      </c>
      <c r="P40" s="437">
        <f t="shared" si="13"/>
        <v>0</v>
      </c>
      <c r="Q40" s="437">
        <f t="shared" si="13"/>
        <v>1894</v>
      </c>
      <c r="R40" s="437">
        <f t="shared" si="13"/>
        <v>5081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595" t="s">
        <v>784</v>
      </c>
      <c r="P44" s="596"/>
      <c r="Q44" s="596"/>
      <c r="R44" s="596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1">
      <selection activeCell="C93" sqref="C93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01.01.2010-30.06.2010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3</v>
      </c>
      <c r="D24" s="118">
        <f>SUM(D25:D27)</f>
        <v>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3</v>
      </c>
      <c r="D26" s="107">
        <v>3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27</v>
      </c>
      <c r="D28" s="107">
        <v>27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20</v>
      </c>
      <c r="D33" s="104">
        <f>SUM(D34:D37)</f>
        <v>20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20</v>
      </c>
      <c r="D34" s="107">
        <v>20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3</v>
      </c>
      <c r="D38" s="104">
        <f>SUM(D39:D42)</f>
        <v>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3</v>
      </c>
      <c r="D42" s="107">
        <v>3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54</v>
      </c>
      <c r="D43" s="103">
        <f>D24+D28+D29+D31+D30+D32+D33+D38</f>
        <v>54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54</v>
      </c>
      <c r="D44" s="102">
        <f>D43+D21+D19+D9</f>
        <v>54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1694</v>
      </c>
      <c r="D56" s="102">
        <f>D57+D59</f>
        <v>0</v>
      </c>
      <c r="E56" s="118">
        <f t="shared" si="1"/>
        <v>1694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1694</v>
      </c>
      <c r="D57" s="107"/>
      <c r="E57" s="118">
        <f t="shared" si="1"/>
        <v>1694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1694</v>
      </c>
      <c r="D66" s="102">
        <f>D52+D56+D61+D62+D63+D64</f>
        <v>0</v>
      </c>
      <c r="E66" s="118">
        <f t="shared" si="1"/>
        <v>1694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70</v>
      </c>
      <c r="D68" s="107"/>
      <c r="E68" s="118">
        <f t="shared" si="1"/>
        <v>70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214</v>
      </c>
      <c r="D71" s="104">
        <f>SUM(D72:D74)</f>
        <v>214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210</v>
      </c>
      <c r="D74" s="107">
        <v>210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193</v>
      </c>
      <c r="D75" s="102">
        <f>D76+D78</f>
        <v>193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193</v>
      </c>
      <c r="D76" s="107">
        <v>193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86</v>
      </c>
      <c r="D80" s="102">
        <f>SUM(D81:D84)</f>
        <v>86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>
        <v>86</v>
      </c>
      <c r="D83" s="107">
        <v>86</v>
      </c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159</v>
      </c>
      <c r="D85" s="103">
        <f>SUM(D86:D90)+D94</f>
        <v>159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44</v>
      </c>
      <c r="D87" s="107">
        <v>44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22</v>
      </c>
      <c r="D88" s="107">
        <v>22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53</v>
      </c>
      <c r="D89" s="107">
        <v>53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29</v>
      </c>
      <c r="D90" s="102">
        <f>SUM(D91:D93)</f>
        <v>29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10</v>
      </c>
      <c r="D92" s="107">
        <v>10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19</v>
      </c>
      <c r="D93" s="107">
        <v>19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11</v>
      </c>
      <c r="D94" s="107">
        <v>11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54</v>
      </c>
      <c r="D95" s="107">
        <v>54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706</v>
      </c>
      <c r="D96" s="103">
        <f>D85+D80+D75+D71+D95</f>
        <v>706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2470</v>
      </c>
      <c r="D97" s="103">
        <f>D96+D68+D66</f>
        <v>706</v>
      </c>
      <c r="E97" s="103">
        <f>E96+E68+E66</f>
        <v>1764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01.01.2010-30.06.2010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 t="s">
        <v>871</v>
      </c>
      <c r="B12" s="36"/>
      <c r="C12" s="440">
        <v>5</v>
      </c>
      <c r="D12" s="440">
        <v>100</v>
      </c>
      <c r="E12" s="440"/>
      <c r="F12" s="442">
        <f>C12-E12</f>
        <v>5</v>
      </c>
    </row>
    <row r="13" spans="1:6" ht="12.75">
      <c r="A13" s="35" t="s">
        <v>872</v>
      </c>
      <c r="B13" s="36"/>
      <c r="C13" s="440">
        <v>5</v>
      </c>
      <c r="D13" s="440">
        <v>100</v>
      </c>
      <c r="E13" s="440"/>
      <c r="F13" s="442">
        <f aca="true" t="shared" si="0" ref="F13:F26">C13-E13</f>
        <v>5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10</v>
      </c>
      <c r="D27" s="428"/>
      <c r="E27" s="428">
        <f>SUM(E12:E26)</f>
        <v>0</v>
      </c>
      <c r="F27" s="441">
        <f>SUM(F12:F26)</f>
        <v>10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10</v>
      </c>
      <c r="D79" s="428"/>
      <c r="E79" s="428">
        <f>E78+E61+E44+E27</f>
        <v>0</v>
      </c>
      <c r="F79" s="441">
        <f>F78+F61+F44+F27</f>
        <v>10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8" sqref="B38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01.01.2010-30.06.2010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2010-07-15T11:00:12Z</cp:lastPrinted>
  <dcterms:created xsi:type="dcterms:W3CDTF">2000-06-29T12:02:40Z</dcterms:created>
  <dcterms:modified xsi:type="dcterms:W3CDTF">2010-07-15T11:01:02Z</dcterms:modified>
  <cp:category/>
  <cp:version/>
  <cp:contentType/>
  <cp:contentStatus/>
</cp:coreProperties>
</file>