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431" windowWidth="12120" windowHeight="9120" activeTab="0"/>
  </bookViews>
  <sheets>
    <sheet name="Преоценка" sheetId="1" r:id="rId1"/>
  </sheets>
  <externalReferences>
    <externalReference r:id="rId4"/>
  </externalReferences>
  <definedNames>
    <definedName name="actives">'Преоценка'!$K$77</definedName>
    <definedName name="_xlnm.Print_Area" localSheetId="0">'Преоценка'!$A$1:$L$93</definedName>
  </definedNames>
  <calcPr fullCalcOnLoad="1"/>
</workbook>
</file>

<file path=xl/sharedStrings.xml><?xml version="1.0" encoding="utf-8"?>
<sst xmlns="http://schemas.openxmlformats.org/spreadsheetml/2006/main" count="287" uniqueCount="123">
  <si>
    <t>Чиста цена</t>
  </si>
  <si>
    <t>Натрупана лихва</t>
  </si>
  <si>
    <t>Актив</t>
  </si>
  <si>
    <t>Общо активи:</t>
  </si>
  <si>
    <t>Стойност на актив</t>
  </si>
  <si>
    <t xml:space="preserve">    Ипотечни облигации</t>
  </si>
  <si>
    <t>Нетна стойност на активите:</t>
  </si>
  <si>
    <t>Нетна стойност на активите</t>
  </si>
  <si>
    <t>Нетна стойност на активите на една акция</t>
  </si>
  <si>
    <t>Емисионна стойност</t>
  </si>
  <si>
    <t>Цена на обратно изкупуване</t>
  </si>
  <si>
    <t>Общ брой акции в обращение</t>
  </si>
  <si>
    <t>Номинал</t>
  </si>
  <si>
    <t xml:space="preserve">    Корпоративни облигации</t>
  </si>
  <si>
    <t>Оргахим АД</t>
  </si>
  <si>
    <t>Номинал / Брой</t>
  </si>
  <si>
    <t>Валута</t>
  </si>
  <si>
    <t>Курс</t>
  </si>
  <si>
    <t>BGN</t>
  </si>
  <si>
    <t>Емитент</t>
  </si>
  <si>
    <t>ISIN код</t>
  </si>
  <si>
    <t>Биовет АД</t>
  </si>
  <si>
    <t>Цена от дата</t>
  </si>
  <si>
    <t>% от актива</t>
  </si>
  <si>
    <t>BG11BIPEAT11</t>
  </si>
  <si>
    <t>BG11ORRUAT13</t>
  </si>
  <si>
    <t>BG11ELLOAT15</t>
  </si>
  <si>
    <t>BG1100033981</t>
  </si>
  <si>
    <t>2. Задължения към банка депозитар</t>
  </si>
  <si>
    <t>1. Задължения към управляващото дружество по договор за управление</t>
  </si>
  <si>
    <t>4. Дългови ценни книжа</t>
  </si>
  <si>
    <t>5. Акции</t>
  </si>
  <si>
    <t xml:space="preserve">4. Други задължения </t>
  </si>
  <si>
    <t>Текущи пасиви</t>
  </si>
  <si>
    <t>Общо текущи пасиви:</t>
  </si>
  <si>
    <t>3. Задължения към УД</t>
  </si>
  <si>
    <t>Мръсна цена</t>
  </si>
  <si>
    <t>Златни пясъци АД</t>
  </si>
  <si>
    <t>BG1100046983</t>
  </si>
  <si>
    <t>BG11ZLVAAT14</t>
  </si>
  <si>
    <t>BG1100035986</t>
  </si>
  <si>
    <t>BG1100036042</t>
  </si>
  <si>
    <t>Бенчмарк Фoнд Имоти АДСИЦ</t>
  </si>
  <si>
    <t>BG11SVVAAT11</t>
  </si>
  <si>
    <t>XS0235488102</t>
  </si>
  <si>
    <t>Societe Generale</t>
  </si>
  <si>
    <t>BG1100018057</t>
  </si>
  <si>
    <t xml:space="preserve"> </t>
  </si>
  <si>
    <t>BG9000004069</t>
  </si>
  <si>
    <t>BG11KAGAAT13</t>
  </si>
  <si>
    <t>BG11ELTRAT14</t>
  </si>
  <si>
    <t>XS0255723438</t>
  </si>
  <si>
    <t>J P MORGAN Int.</t>
  </si>
  <si>
    <t>EUR</t>
  </si>
  <si>
    <t>USD</t>
  </si>
  <si>
    <t>BG1100019022</t>
  </si>
  <si>
    <t>BG1100046066</t>
  </si>
  <si>
    <t>BG1100033064</t>
  </si>
  <si>
    <t>BG1100075065</t>
  </si>
  <si>
    <t>Монбат АД</t>
  </si>
  <si>
    <t>BG11TOSOAT18</t>
  </si>
  <si>
    <t>BG1100083069</t>
  </si>
  <si>
    <t>BG11MEROAT18</t>
  </si>
  <si>
    <t>US46630Q2021</t>
  </si>
  <si>
    <t>ВНЕШТОРГБАНК</t>
  </si>
  <si>
    <t>BG1100129052</t>
  </si>
  <si>
    <t>BG1100106050</t>
  </si>
  <si>
    <t>BG11HIYMAT14</t>
  </si>
  <si>
    <t>BG2100026066</t>
  </si>
  <si>
    <t>ТУРИН ИМОТИ</t>
  </si>
  <si>
    <t>BG1100083077</t>
  </si>
  <si>
    <t>(3)27/09/07</t>
  </si>
  <si>
    <t>BG1100081063</t>
  </si>
  <si>
    <t>HALYK Saving Bank</t>
  </si>
  <si>
    <t>US46627J3023</t>
  </si>
  <si>
    <t>Химимпорт АД</t>
  </si>
  <si>
    <t>Интеркапитал Пропърти Дивелопмънт АДСИЦ-София</t>
  </si>
  <si>
    <t>Елма АД - Троян</t>
  </si>
  <si>
    <t>Адванс Екуити Холдинг АД</t>
  </si>
  <si>
    <t>Проучване и добив на нефт и газ АД-</t>
  </si>
  <si>
    <t>Топливо АД</t>
  </si>
  <si>
    <t>Метизи АД</t>
  </si>
  <si>
    <t>Ексклузив Пропърти АДСИЦ</t>
  </si>
  <si>
    <t>Корпоративна Търговска Банка</t>
  </si>
  <si>
    <t>Синергон Холдинг АД</t>
  </si>
  <si>
    <t>Хидравлични елементи и системи АД</t>
  </si>
  <si>
    <t>Фаворит Холд АД-София</t>
  </si>
  <si>
    <t>Св. Св. Константин и Елена Холдинг АД</t>
  </si>
  <si>
    <t>Елана Прайвит Екуити Мениджмънт АД</t>
  </si>
  <si>
    <t>Капитан Дядо Никола АД-Габрово</t>
  </si>
  <si>
    <t xml:space="preserve">  </t>
  </si>
  <si>
    <t>SNTGN TRANSGAZ</t>
  </si>
  <si>
    <t>RON</t>
  </si>
  <si>
    <t>BG2100047062</t>
  </si>
  <si>
    <t>BG1100042073</t>
  </si>
  <si>
    <t>ROTGNTACNOR8</t>
  </si>
  <si>
    <t>BG1100088076</t>
  </si>
  <si>
    <t xml:space="preserve"> ДФ ДСК Растеж</t>
  </si>
  <si>
    <t>Билборд АД</t>
  </si>
  <si>
    <t>Енемона АД</t>
  </si>
  <si>
    <t>Еврокредит ЕАД</t>
  </si>
  <si>
    <t>Роял Патейтос АД</t>
  </si>
  <si>
    <t>ТБ Първа инвестиционна банка АД</t>
  </si>
  <si>
    <t>Спарки Елтос АД - Ловеч</t>
  </si>
  <si>
    <t xml:space="preserve">Албена Инвест  холдинг АД </t>
  </si>
  <si>
    <t xml:space="preserve">   </t>
  </si>
  <si>
    <t>BG1100085072</t>
  </si>
  <si>
    <t>Агрия Груп Холдинг АД</t>
  </si>
  <si>
    <t>7. Права</t>
  </si>
  <si>
    <t>9. Новопридобити ЦК</t>
  </si>
  <si>
    <t>10. Вземания</t>
  </si>
  <si>
    <t>1. Парични средства в каса</t>
  </si>
  <si>
    <t>2. Парични средства в разплащателни сметки</t>
  </si>
  <si>
    <t xml:space="preserve">3. Депозити </t>
  </si>
  <si>
    <t xml:space="preserve">6. Дялове </t>
  </si>
  <si>
    <t>8. Блокирани ЦК</t>
  </si>
  <si>
    <t>11. Вземания по форуърдни сделки</t>
  </si>
  <si>
    <t>12. Разходи за бъдещи периоди</t>
  </si>
  <si>
    <t>5. Задължения по форуърдни сделки</t>
  </si>
  <si>
    <t xml:space="preserve">   Структурирани инструменти</t>
  </si>
  <si>
    <t>(3)09/05/08</t>
  </si>
  <si>
    <t>(1)09/05/08</t>
  </si>
  <si>
    <t>(2)09/05/08</t>
  </si>
</sst>
</file>

<file path=xl/styles.xml><?xml version="1.0" encoding="utf-8"?>
<styleSheet xmlns="http://schemas.openxmlformats.org/spreadsheetml/2006/main">
  <numFmts count="48">
    <numFmt numFmtId="5" formatCode="#,##0\ &quot;lv&quot;;\-#,##0\ &quot;lv&quot;"/>
    <numFmt numFmtId="6" formatCode="#,##0\ &quot;lv&quot;;[Red]\-#,##0\ &quot;lv&quot;"/>
    <numFmt numFmtId="7" formatCode="#,##0.00\ &quot;lv&quot;;\-#,##0.00\ &quot;lv&quot;"/>
    <numFmt numFmtId="8" formatCode="#,##0.00\ &quot;lv&quot;;[Red]\-#,##0.00\ &quot;lv&quot;"/>
    <numFmt numFmtId="42" formatCode="_-* #,##0\ &quot;lv&quot;_-;\-* #,##0\ &quot;lv&quot;_-;_-* &quot;-&quot;\ &quot;lv&quot;_-;_-@_-"/>
    <numFmt numFmtId="41" formatCode="_-* #,##0\ _l_v_-;\-* #,##0\ _l_v_-;_-* &quot;-&quot;\ _l_v_-;_-@_-"/>
    <numFmt numFmtId="44" formatCode="_-* #,##0.00\ &quot;lv&quot;_-;\-* #,##0.00\ &quot;lv&quot;_-;_-* &quot;-&quot;??\ &quot;lv&quot;_-;_-@_-"/>
    <numFmt numFmtId="43" formatCode="_-* #,##0.00\ _l_v_-;\-* #,##0.00\ _l_v_-;_-* &quot;-&quot;??\ _l_v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#,##0.0"/>
    <numFmt numFmtId="191" formatCode="0.000000"/>
    <numFmt numFmtId="192" formatCode="0.00000000"/>
    <numFmt numFmtId="193" formatCode="0.0000000"/>
    <numFmt numFmtId="194" formatCode="#,##0.00_ ;[Red]\-#,##0.00\ "/>
    <numFmt numFmtId="195" formatCode="#,##0.000_ ;[Red]\-#,##0.000\ "/>
    <numFmt numFmtId="196" formatCode="#,##0.0000_ ;[Red]\-#,##0.0000\ "/>
    <numFmt numFmtId="197" formatCode="#,##0.00000_ ;[Red]\-#,##0.00000\ "/>
    <numFmt numFmtId="198" formatCode="0.0"/>
    <numFmt numFmtId="199" formatCode="_-* #,##0.00\ [$€-1]_-;\-* #,##0.00\ [$€-1]_-;_-* &quot;-&quot;??\ [$€-1]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0" borderId="6" xfId="22" applyNumberFormat="1" applyFont="1" applyFill="1" applyBorder="1" applyAlignment="1">
      <alignment/>
    </xf>
    <xf numFmtId="187" fontId="4" fillId="0" borderId="4" xfId="22" applyNumberFormat="1" applyFont="1" applyFill="1" applyBorder="1" applyAlignment="1">
      <alignment/>
    </xf>
    <xf numFmtId="181" fontId="4" fillId="0" borderId="6" xfId="22" applyNumberFormat="1" applyFont="1" applyFill="1" applyBorder="1" applyAlignment="1">
      <alignment/>
    </xf>
    <xf numFmtId="181" fontId="4" fillId="0" borderId="6" xfId="0" applyNumberFormat="1" applyFont="1" applyFill="1" applyBorder="1" applyAlignment="1">
      <alignment/>
    </xf>
    <xf numFmtId="2" fontId="4" fillId="0" borderId="6" xfId="22" applyNumberFormat="1" applyFont="1" applyFill="1" applyBorder="1" applyAlignment="1">
      <alignment/>
    </xf>
    <xf numFmtId="2" fontId="4" fillId="0" borderId="4" xfId="22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/>
    </xf>
    <xf numFmtId="180" fontId="3" fillId="0" borderId="4" xfId="0" applyNumberFormat="1" applyFont="1" applyFill="1" applyBorder="1" applyAlignment="1">
      <alignment horizontal="center" vertical="center"/>
    </xf>
    <xf numFmtId="180" fontId="4" fillId="0" borderId="6" xfId="0" applyNumberFormat="1" applyFont="1" applyFill="1" applyBorder="1" applyAlignment="1">
      <alignment/>
    </xf>
    <xf numFmtId="180" fontId="4" fillId="0" borderId="6" xfId="22" applyNumberFormat="1" applyFont="1" applyFill="1" applyBorder="1" applyAlignment="1">
      <alignment/>
    </xf>
    <xf numFmtId="180" fontId="4" fillId="0" borderId="4" xfId="22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8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1" fontId="3" fillId="0" borderId="11" xfId="0" applyNumberFormat="1" applyFont="1" applyFill="1" applyBorder="1" applyAlignment="1">
      <alignment/>
    </xf>
    <xf numFmtId="181" fontId="3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81" fontId="3" fillId="0" borderId="4" xfId="0" applyNumberFormat="1" applyFont="1" applyFill="1" applyBorder="1" applyAlignment="1">
      <alignment horizontal="center" vertical="justify"/>
    </xf>
    <xf numFmtId="181" fontId="4" fillId="0" borderId="8" xfId="0" applyNumberFormat="1" applyFont="1" applyFill="1" applyBorder="1" applyAlignment="1">
      <alignment/>
    </xf>
    <xf numFmtId="181" fontId="3" fillId="0" borderId="5" xfId="0" applyNumberFormat="1" applyFont="1" applyFill="1" applyBorder="1" applyAlignment="1">
      <alignment horizontal="center" vertical="justify"/>
    </xf>
    <xf numFmtId="181" fontId="4" fillId="0" borderId="4" xfId="22" applyNumberFormat="1" applyFont="1" applyFill="1" applyBorder="1" applyAlignment="1">
      <alignment/>
    </xf>
    <xf numFmtId="181" fontId="4" fillId="0" borderId="9" xfId="0" applyNumberFormat="1" applyFont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91" fontId="4" fillId="0" borderId="6" xfId="22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nt\ENT_ID2\GOD2008\REZULTMM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M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7109375" style="1" customWidth="1"/>
    <col min="2" max="2" width="34.8515625" style="1" customWidth="1"/>
    <col min="3" max="3" width="17.140625" style="1" customWidth="1"/>
    <col min="4" max="4" width="13.00390625" style="1" customWidth="1"/>
    <col min="5" max="5" width="10.7109375" style="1" customWidth="1"/>
    <col min="6" max="6" width="11.140625" style="51" customWidth="1"/>
    <col min="7" max="7" width="11.7109375" style="1" customWidth="1"/>
    <col min="8" max="8" width="11.7109375" style="51" customWidth="1"/>
    <col min="9" max="9" width="8.8515625" style="1" customWidth="1"/>
    <col min="10" max="10" width="8.8515625" style="46" customWidth="1"/>
    <col min="11" max="11" width="18.28125" style="57" bestFit="1" customWidth="1"/>
    <col min="12" max="12" width="11.7109375" style="51" bestFit="1" customWidth="1"/>
    <col min="13" max="13" width="9.57421875" style="1" bestFit="1" customWidth="1"/>
    <col min="14" max="16384" width="9.140625" style="1" customWidth="1"/>
  </cols>
  <sheetData>
    <row r="1" spans="1:12" ht="21" customHeight="1" thickTop="1">
      <c r="A1" s="69" t="str">
        <f>CONCATENATE("Справка за изчислената нетна стойност на активите на ИД 'Елана Високодоходен Фонд' АД, емисионна стойност и цена на обратно изкупуване за 09/05/2008 г. в лева")</f>
        <v>Справка за изчислената нетна стойност на активите на ИД 'Елана Високодоходен Фонд' АД, емисионна стойност и цена на обратно изкупуване за 09/05/2008 г. в лева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2" customHeight="1">
      <c r="A2" s="2"/>
      <c r="B2" s="3"/>
      <c r="C2" s="3"/>
      <c r="D2" s="3"/>
      <c r="E2" s="3"/>
      <c r="F2" s="58"/>
      <c r="G2" s="3"/>
      <c r="H2" s="58"/>
      <c r="I2" s="3"/>
      <c r="J2" s="39"/>
      <c r="K2" s="52"/>
      <c r="L2" s="47"/>
    </row>
    <row r="3" spans="1:12" ht="21">
      <c r="A3" s="4" t="s">
        <v>2</v>
      </c>
      <c r="B3" s="5" t="s">
        <v>19</v>
      </c>
      <c r="C3" s="5" t="s">
        <v>20</v>
      </c>
      <c r="D3" s="6" t="s">
        <v>22</v>
      </c>
      <c r="E3" s="7" t="s">
        <v>15</v>
      </c>
      <c r="F3" s="59" t="s">
        <v>0</v>
      </c>
      <c r="G3" s="7" t="s">
        <v>1</v>
      </c>
      <c r="H3" s="61" t="s">
        <v>36</v>
      </c>
      <c r="I3" s="8" t="s">
        <v>16</v>
      </c>
      <c r="J3" s="40" t="s">
        <v>17</v>
      </c>
      <c r="K3" s="53" t="s">
        <v>4</v>
      </c>
      <c r="L3" s="48" t="s">
        <v>23</v>
      </c>
    </row>
    <row r="4" spans="1:12" ht="27.75" customHeight="1">
      <c r="A4" s="12" t="s">
        <v>111</v>
      </c>
      <c r="B4" s="10"/>
      <c r="C4" s="10"/>
      <c r="D4" s="10"/>
      <c r="E4" s="10"/>
      <c r="F4" s="15"/>
      <c r="G4" s="11"/>
      <c r="H4" s="20"/>
      <c r="I4" s="11"/>
      <c r="J4" s="41"/>
      <c r="K4" s="55">
        <v>759.61</v>
      </c>
      <c r="L4" s="49">
        <f>100*K4/$K$66</f>
        <v>0.004222778556638683</v>
      </c>
    </row>
    <row r="5" spans="1:12" ht="21.75" customHeight="1">
      <c r="A5" s="12" t="s">
        <v>112</v>
      </c>
      <c r="B5" s="10"/>
      <c r="C5" s="10"/>
      <c r="D5" s="10"/>
      <c r="E5" s="10"/>
      <c r="F5" s="15"/>
      <c r="G5" s="11"/>
      <c r="H5" s="20"/>
      <c r="I5" s="11"/>
      <c r="J5" s="41"/>
      <c r="K5" s="55">
        <v>2719207.7499865997</v>
      </c>
      <c r="L5" s="49">
        <f>100*K5/$K$66</f>
        <v>15.11645736323789</v>
      </c>
    </row>
    <row r="6" spans="1:12" ht="17.25" customHeight="1">
      <c r="A6" s="12" t="s">
        <v>113</v>
      </c>
      <c r="B6" s="10"/>
      <c r="C6" s="10"/>
      <c r="D6" s="10"/>
      <c r="E6" s="10"/>
      <c r="F6" s="15"/>
      <c r="G6" s="11"/>
      <c r="H6" s="20"/>
      <c r="I6" s="11"/>
      <c r="J6" s="41"/>
      <c r="K6" s="55">
        <v>1544429.28</v>
      </c>
      <c r="L6" s="49">
        <f>100*K6/$K$66</f>
        <v>8.585699037438843</v>
      </c>
    </row>
    <row r="7" spans="1:12" ht="17.25" customHeight="1">
      <c r="A7" s="9" t="s">
        <v>30</v>
      </c>
      <c r="B7" s="10"/>
      <c r="C7" s="10"/>
      <c r="D7" s="10"/>
      <c r="E7" s="10"/>
      <c r="F7" s="15"/>
      <c r="G7" s="11"/>
      <c r="H7" s="20"/>
      <c r="I7" s="11"/>
      <c r="J7" s="41"/>
      <c r="K7" s="54"/>
      <c r="L7" s="49"/>
    </row>
    <row r="8" spans="1:12" ht="10.5">
      <c r="A8" s="9" t="s">
        <v>5</v>
      </c>
      <c r="B8" s="10" t="s">
        <v>47</v>
      </c>
      <c r="C8" s="10" t="s">
        <v>47</v>
      </c>
      <c r="D8" s="36"/>
      <c r="E8" s="14" t="s">
        <v>47</v>
      </c>
      <c r="F8" s="15" t="s">
        <v>47</v>
      </c>
      <c r="G8" s="15" t="s">
        <v>47</v>
      </c>
      <c r="H8" s="20" t="s">
        <v>47</v>
      </c>
      <c r="I8" s="16" t="s">
        <v>47</v>
      </c>
      <c r="J8" s="42" t="s">
        <v>47</v>
      </c>
      <c r="K8" s="21" t="s">
        <v>47</v>
      </c>
      <c r="L8" s="49" t="s">
        <v>47</v>
      </c>
    </row>
    <row r="9" spans="1:12" ht="10.5">
      <c r="A9" s="9"/>
      <c r="B9" s="10" t="s">
        <v>47</v>
      </c>
      <c r="C9" s="10" t="s">
        <v>47</v>
      </c>
      <c r="D9" s="13" t="s">
        <v>47</v>
      </c>
      <c r="E9" s="14" t="s">
        <v>47</v>
      </c>
      <c r="F9" s="15" t="s">
        <v>47</v>
      </c>
      <c r="G9" s="15" t="s">
        <v>47</v>
      </c>
      <c r="H9" s="20" t="s">
        <v>47</v>
      </c>
      <c r="I9" s="16" t="s">
        <v>47</v>
      </c>
      <c r="J9" s="42" t="s">
        <v>47</v>
      </c>
      <c r="K9" s="21" t="s">
        <v>47</v>
      </c>
      <c r="L9" s="49" t="s">
        <v>47</v>
      </c>
    </row>
    <row r="10" spans="1:12" ht="10.5">
      <c r="A10" s="9"/>
      <c r="B10" s="10"/>
      <c r="C10" s="10"/>
      <c r="D10" s="13"/>
      <c r="E10" s="14"/>
      <c r="F10" s="15"/>
      <c r="G10" s="15"/>
      <c r="H10" s="20"/>
      <c r="I10" s="16"/>
      <c r="J10" s="42"/>
      <c r="K10" s="21"/>
      <c r="L10" s="49"/>
    </row>
    <row r="11" spans="1:12" ht="10.5">
      <c r="A11" s="9"/>
      <c r="B11" s="10"/>
      <c r="C11" s="10"/>
      <c r="D11" s="10"/>
      <c r="E11" s="14"/>
      <c r="F11" s="15"/>
      <c r="G11" s="20"/>
      <c r="H11" s="20"/>
      <c r="I11" s="11"/>
      <c r="J11" s="41"/>
      <c r="K11" s="54"/>
      <c r="L11" s="49"/>
    </row>
    <row r="12" spans="1:12" ht="10.5">
      <c r="A12" s="9" t="s">
        <v>13</v>
      </c>
      <c r="B12" s="10" t="s">
        <v>47</v>
      </c>
      <c r="C12" s="10" t="s">
        <v>47</v>
      </c>
      <c r="D12" s="13"/>
      <c r="E12" s="14" t="s">
        <v>47</v>
      </c>
      <c r="F12" s="15" t="s">
        <v>47</v>
      </c>
      <c r="G12" s="15" t="s">
        <v>47</v>
      </c>
      <c r="H12" s="20" t="s">
        <v>47</v>
      </c>
      <c r="I12" s="11" t="s">
        <v>47</v>
      </c>
      <c r="J12" s="42" t="s">
        <v>47</v>
      </c>
      <c r="K12" s="21" t="s">
        <v>47</v>
      </c>
      <c r="L12" s="49" t="s">
        <v>47</v>
      </c>
    </row>
    <row r="13" spans="1:12" ht="10.5">
      <c r="A13" s="9"/>
      <c r="B13" s="10" t="s">
        <v>101</v>
      </c>
      <c r="C13" s="10" t="s">
        <v>68</v>
      </c>
      <c r="D13" s="13" t="s">
        <v>120</v>
      </c>
      <c r="E13" s="14">
        <v>300</v>
      </c>
      <c r="F13" s="15">
        <v>1000</v>
      </c>
      <c r="G13" s="15">
        <v>26.803278689865685</v>
      </c>
      <c r="H13" s="20">
        <f>F13+G13</f>
        <v>1026.8032786898657</v>
      </c>
      <c r="I13" s="16" t="s">
        <v>53</v>
      </c>
      <c r="J13" s="41">
        <v>1.95583</v>
      </c>
      <c r="K13" s="21">
        <f>J13*((F13+G13)*E13)</f>
        <v>602475.796968</v>
      </c>
      <c r="L13" s="49">
        <f>100*K13/$K$66</f>
        <v>3.349247477429564</v>
      </c>
    </row>
    <row r="14" spans="1:12" ht="10.5">
      <c r="A14" s="9"/>
      <c r="B14" s="10" t="s">
        <v>100</v>
      </c>
      <c r="C14" s="10" t="s">
        <v>93</v>
      </c>
      <c r="D14" s="13" t="s">
        <v>120</v>
      </c>
      <c r="E14" s="14">
        <v>100</v>
      </c>
      <c r="F14" s="15">
        <v>1000</v>
      </c>
      <c r="G14" s="15">
        <v>35.10327869</v>
      </c>
      <c r="H14" s="20">
        <f>F14+G14</f>
        <v>1035.10327869</v>
      </c>
      <c r="I14" s="11" t="s">
        <v>18</v>
      </c>
      <c r="J14" s="41">
        <v>1</v>
      </c>
      <c r="K14" s="21">
        <f>J14*((F14+G14)*E14)</f>
        <v>103510.327869</v>
      </c>
      <c r="L14" s="49">
        <f>100*K14/$K$66</f>
        <v>0.5754284342173651</v>
      </c>
    </row>
    <row r="15" spans="1:12" ht="10.5">
      <c r="A15" s="9"/>
      <c r="B15" s="10"/>
      <c r="C15" s="10"/>
      <c r="D15" s="10"/>
      <c r="E15" s="14"/>
      <c r="F15" s="15"/>
      <c r="G15" s="20"/>
      <c r="H15" s="20"/>
      <c r="I15" s="11"/>
      <c r="J15" s="41"/>
      <c r="K15" s="54"/>
      <c r="L15" s="49"/>
    </row>
    <row r="16" spans="1:12" ht="10.5">
      <c r="A16" s="9" t="s">
        <v>119</v>
      </c>
      <c r="B16" s="10" t="s">
        <v>45</v>
      </c>
      <c r="C16" s="10" t="s">
        <v>44</v>
      </c>
      <c r="D16" s="36" t="s">
        <v>121</v>
      </c>
      <c r="E16" s="14">
        <v>250000</v>
      </c>
      <c r="F16" s="15">
        <v>1.2030999999999998</v>
      </c>
      <c r="G16" s="15">
        <v>0</v>
      </c>
      <c r="H16" s="20">
        <f>F16+G16</f>
        <v>1.2030999999999998</v>
      </c>
      <c r="I16" s="16" t="s">
        <v>53</v>
      </c>
      <c r="J16" s="42">
        <v>1.95583</v>
      </c>
      <c r="K16" s="21">
        <f>J16*((F16+G16)*E16)</f>
        <v>588264.7682499998</v>
      </c>
      <c r="L16" s="49">
        <f>100*K16/$K$66</f>
        <v>3.2702463751031763</v>
      </c>
    </row>
    <row r="17" spans="1:12" ht="10.5">
      <c r="A17" s="9"/>
      <c r="B17" s="10" t="s">
        <v>52</v>
      </c>
      <c r="C17" s="10" t="s">
        <v>51</v>
      </c>
      <c r="D17" s="36" t="s">
        <v>121</v>
      </c>
      <c r="E17" s="14">
        <v>100000</v>
      </c>
      <c r="F17" s="15">
        <v>0.9780000000000001</v>
      </c>
      <c r="G17" s="15">
        <v>0</v>
      </c>
      <c r="H17" s="20">
        <f>F17+G17</f>
        <v>0.9780000000000001</v>
      </c>
      <c r="I17" s="16" t="s">
        <v>54</v>
      </c>
      <c r="J17" s="42">
        <v>1.26525</v>
      </c>
      <c r="K17" s="21">
        <f>J17*((F17+G17)*E17)</f>
        <v>123741.45000000001</v>
      </c>
      <c r="L17" s="49">
        <f>100*K17/$K$66</f>
        <v>0.6878960803930673</v>
      </c>
    </row>
    <row r="18" spans="1:12" ht="10.5">
      <c r="A18" s="9"/>
      <c r="B18" s="10"/>
      <c r="C18" s="10"/>
      <c r="D18" s="10"/>
      <c r="E18" s="14"/>
      <c r="F18" s="15"/>
      <c r="G18" s="19"/>
      <c r="H18" s="19"/>
      <c r="I18" s="17"/>
      <c r="J18" s="42"/>
      <c r="K18" s="21"/>
      <c r="L18" s="49"/>
    </row>
    <row r="19" spans="1:12" ht="10.5">
      <c r="A19" s="9" t="s">
        <v>31</v>
      </c>
      <c r="B19" s="10" t="s">
        <v>47</v>
      </c>
      <c r="C19" s="10" t="s">
        <v>47</v>
      </c>
      <c r="D19" s="13" t="s">
        <v>105</v>
      </c>
      <c r="E19" s="14" t="s">
        <v>47</v>
      </c>
      <c r="F19" s="15" t="s">
        <v>47</v>
      </c>
      <c r="G19" s="15" t="s">
        <v>47</v>
      </c>
      <c r="H19" s="20" t="s">
        <v>47</v>
      </c>
      <c r="I19" s="11"/>
      <c r="J19" s="42"/>
      <c r="K19" s="21"/>
      <c r="L19" s="49"/>
    </row>
    <row r="20" spans="1:12" ht="10.5">
      <c r="A20" s="9"/>
      <c r="B20" s="10" t="s">
        <v>21</v>
      </c>
      <c r="C20" s="10" t="s">
        <v>24</v>
      </c>
      <c r="D20" s="13" t="s">
        <v>122</v>
      </c>
      <c r="E20" s="14">
        <v>16378</v>
      </c>
      <c r="F20" s="15">
        <v>11.905</v>
      </c>
      <c r="G20" s="15">
        <v>0</v>
      </c>
      <c r="H20" s="20">
        <f>F20+G20</f>
        <v>11.905</v>
      </c>
      <c r="I20" s="11" t="s">
        <v>18</v>
      </c>
      <c r="J20" s="42">
        <v>1</v>
      </c>
      <c r="K20" s="21">
        <f>J20*((F20+G20)*E20)</f>
        <v>194980.09</v>
      </c>
      <c r="L20" s="49">
        <f aca="true" t="shared" si="0" ref="L20:L49">100*K20/$K$66</f>
        <v>1.083921674311134</v>
      </c>
    </row>
    <row r="21" spans="1:12" ht="10.5">
      <c r="A21" s="9"/>
      <c r="B21" s="10" t="s">
        <v>14</v>
      </c>
      <c r="C21" s="10" t="s">
        <v>25</v>
      </c>
      <c r="D21" s="13" t="s">
        <v>121</v>
      </c>
      <c r="E21" s="14">
        <v>2464</v>
      </c>
      <c r="F21" s="15">
        <v>322.12</v>
      </c>
      <c r="G21" s="15">
        <v>0</v>
      </c>
      <c r="H21" s="20">
        <f>F21+G21</f>
        <v>322.12</v>
      </c>
      <c r="I21" s="11" t="s">
        <v>18</v>
      </c>
      <c r="J21" s="42">
        <v>1</v>
      </c>
      <c r="K21" s="21">
        <f>J21*((F21+G21)*E21)</f>
        <v>793703.68</v>
      </c>
      <c r="L21" s="49">
        <f t="shared" si="0"/>
        <v>4.412310106803769</v>
      </c>
    </row>
    <row r="22" spans="1:12" ht="10.5">
      <c r="A22" s="9"/>
      <c r="B22" s="10" t="s">
        <v>84</v>
      </c>
      <c r="C22" s="10" t="s">
        <v>27</v>
      </c>
      <c r="D22" s="13" t="s">
        <v>121</v>
      </c>
      <c r="E22" s="14">
        <v>67836</v>
      </c>
      <c r="F22" s="15">
        <v>8.35</v>
      </c>
      <c r="G22" s="15">
        <v>0</v>
      </c>
      <c r="H22" s="20">
        <f>F22+G22</f>
        <v>8.35</v>
      </c>
      <c r="I22" s="11" t="s">
        <v>18</v>
      </c>
      <c r="J22" s="42">
        <v>1</v>
      </c>
      <c r="K22" s="21">
        <f>J22*((F22+G22)*E22)</f>
        <v>566430.6</v>
      </c>
      <c r="L22" s="49">
        <f t="shared" si="0"/>
        <v>3.148867170658605</v>
      </c>
    </row>
    <row r="23" spans="1:12" ht="10.5">
      <c r="A23" s="9"/>
      <c r="B23" s="10" t="s">
        <v>103</v>
      </c>
      <c r="C23" s="10" t="s">
        <v>26</v>
      </c>
      <c r="D23" s="13" t="s">
        <v>122</v>
      </c>
      <c r="E23" s="14">
        <v>30561</v>
      </c>
      <c r="F23" s="15">
        <v>12.845</v>
      </c>
      <c r="G23" s="15">
        <v>0</v>
      </c>
      <c r="H23" s="20">
        <f aca="true" t="shared" si="1" ref="H23:H28">F23+G23</f>
        <v>12.845</v>
      </c>
      <c r="I23" s="11" t="s">
        <v>18</v>
      </c>
      <c r="J23" s="42">
        <v>1</v>
      </c>
      <c r="K23" s="21">
        <f aca="true" t="shared" si="2" ref="K23:K28">J23*((F23+G23)*E23)</f>
        <v>392556.04500000004</v>
      </c>
      <c r="L23" s="49">
        <f t="shared" si="0"/>
        <v>2.1822741263344216</v>
      </c>
    </row>
    <row r="24" spans="1:12" ht="10.5">
      <c r="A24" s="9"/>
      <c r="B24" s="10" t="s">
        <v>104</v>
      </c>
      <c r="C24" s="10" t="s">
        <v>38</v>
      </c>
      <c r="D24" s="13" t="s">
        <v>122</v>
      </c>
      <c r="E24" s="14">
        <v>11222</v>
      </c>
      <c r="F24" s="15">
        <v>14.68</v>
      </c>
      <c r="G24" s="15">
        <v>0</v>
      </c>
      <c r="H24" s="20">
        <f t="shared" si="1"/>
        <v>14.68</v>
      </c>
      <c r="I24" s="11" t="s">
        <v>18</v>
      </c>
      <c r="J24" s="42">
        <v>1</v>
      </c>
      <c r="K24" s="21">
        <f t="shared" si="2"/>
        <v>164738.96</v>
      </c>
      <c r="L24" s="49">
        <f t="shared" si="0"/>
        <v>0.9158069900751145</v>
      </c>
    </row>
    <row r="25" spans="1:12" ht="10.5">
      <c r="A25" s="9"/>
      <c r="B25" s="10" t="s">
        <v>37</v>
      </c>
      <c r="C25" s="10" t="s">
        <v>39</v>
      </c>
      <c r="D25" s="13" t="s">
        <v>122</v>
      </c>
      <c r="E25" s="14">
        <v>3069</v>
      </c>
      <c r="F25" s="15">
        <v>9.1</v>
      </c>
      <c r="G25" s="15">
        <v>0</v>
      </c>
      <c r="H25" s="20">
        <f t="shared" si="1"/>
        <v>9.1</v>
      </c>
      <c r="I25" s="11" t="s">
        <v>18</v>
      </c>
      <c r="J25" s="42">
        <v>1</v>
      </c>
      <c r="K25" s="21">
        <f t="shared" si="2"/>
        <v>27927.899999999998</v>
      </c>
      <c r="L25" s="49">
        <f t="shared" si="0"/>
        <v>0.15525511414008436</v>
      </c>
    </row>
    <row r="26" spans="1:12" ht="10.5">
      <c r="A26" s="9"/>
      <c r="B26" s="10" t="s">
        <v>86</v>
      </c>
      <c r="C26" s="10" t="s">
        <v>40</v>
      </c>
      <c r="D26" s="13" t="s">
        <v>121</v>
      </c>
      <c r="E26" s="14">
        <v>21054</v>
      </c>
      <c r="F26" s="15">
        <v>12.46</v>
      </c>
      <c r="G26" s="15">
        <v>0</v>
      </c>
      <c r="H26" s="20">
        <f t="shared" si="1"/>
        <v>12.46</v>
      </c>
      <c r="I26" s="11" t="s">
        <v>18</v>
      </c>
      <c r="J26" s="42">
        <v>1</v>
      </c>
      <c r="K26" s="21">
        <f t="shared" si="2"/>
        <v>262332.84</v>
      </c>
      <c r="L26" s="49">
        <f t="shared" si="0"/>
        <v>1.4583450605628239</v>
      </c>
    </row>
    <row r="27" spans="1:12" ht="10.5">
      <c r="A27" s="9"/>
      <c r="B27" s="10" t="s">
        <v>42</v>
      </c>
      <c r="C27" s="10" t="s">
        <v>41</v>
      </c>
      <c r="D27" s="13" t="s">
        <v>122</v>
      </c>
      <c r="E27" s="14">
        <v>502616</v>
      </c>
      <c r="F27" s="15">
        <v>2.2875</v>
      </c>
      <c r="G27" s="15">
        <v>0</v>
      </c>
      <c r="H27" s="20">
        <f>F27+G27</f>
        <v>2.2875</v>
      </c>
      <c r="I27" s="11" t="s">
        <v>18</v>
      </c>
      <c r="J27" s="42">
        <v>1</v>
      </c>
      <c r="K27" s="21">
        <f>J27*((F27+G27)*E27)</f>
        <v>1149734.1</v>
      </c>
      <c r="L27" s="49">
        <f t="shared" si="0"/>
        <v>6.391533159537494</v>
      </c>
    </row>
    <row r="28" spans="1:12" ht="10.5">
      <c r="A28" s="9"/>
      <c r="B28" s="10" t="s">
        <v>87</v>
      </c>
      <c r="C28" s="10" t="s">
        <v>43</v>
      </c>
      <c r="D28" s="13" t="s">
        <v>122</v>
      </c>
      <c r="E28" s="14">
        <v>5094</v>
      </c>
      <c r="F28" s="15">
        <v>25.25</v>
      </c>
      <c r="G28" s="15">
        <v>0</v>
      </c>
      <c r="H28" s="20">
        <f t="shared" si="1"/>
        <v>25.25</v>
      </c>
      <c r="I28" s="11" t="s">
        <v>18</v>
      </c>
      <c r="J28" s="42">
        <v>1</v>
      </c>
      <c r="K28" s="21">
        <f t="shared" si="2"/>
        <v>128623.5</v>
      </c>
      <c r="L28" s="49">
        <f t="shared" si="0"/>
        <v>0.7150360812519788</v>
      </c>
    </row>
    <row r="29" spans="1:12" ht="10.5">
      <c r="A29" s="9"/>
      <c r="B29" s="10" t="s">
        <v>76</v>
      </c>
      <c r="C29" s="10" t="s">
        <v>46</v>
      </c>
      <c r="D29" s="13" t="s">
        <v>121</v>
      </c>
      <c r="E29" s="14">
        <v>147123</v>
      </c>
      <c r="F29" s="15">
        <v>9.5</v>
      </c>
      <c r="G29" s="15">
        <v>0</v>
      </c>
      <c r="H29" s="20">
        <f aca="true" t="shared" si="3" ref="H29:H45">F29+G29</f>
        <v>9.5</v>
      </c>
      <c r="I29" s="11" t="s">
        <v>18</v>
      </c>
      <c r="J29" s="42">
        <v>1</v>
      </c>
      <c r="K29" s="21">
        <f aca="true" t="shared" si="4" ref="K29:K35">J29*((F29+G29)*E29)</f>
        <v>1397668.5</v>
      </c>
      <c r="L29" s="49">
        <f t="shared" si="0"/>
        <v>7.769835272165128</v>
      </c>
    </row>
    <row r="30" spans="1:12" ht="10.5">
      <c r="A30" s="9"/>
      <c r="B30" s="10" t="s">
        <v>59</v>
      </c>
      <c r="C30" s="10" t="s">
        <v>58</v>
      </c>
      <c r="D30" s="13" t="s">
        <v>122</v>
      </c>
      <c r="E30" s="14">
        <v>64257</v>
      </c>
      <c r="F30" s="15">
        <v>24.939</v>
      </c>
      <c r="G30" s="15">
        <v>0</v>
      </c>
      <c r="H30" s="20">
        <f>F30+G30</f>
        <v>24.939</v>
      </c>
      <c r="I30" s="11" t="s">
        <v>18</v>
      </c>
      <c r="J30" s="42">
        <v>1</v>
      </c>
      <c r="K30" s="21">
        <f>J30*((F30+G30)*E30)</f>
        <v>1602505.323</v>
      </c>
      <c r="L30" s="49">
        <f t="shared" si="0"/>
        <v>8.908551908036685</v>
      </c>
    </row>
    <row r="31" spans="1:12" ht="10.5">
      <c r="A31" s="9"/>
      <c r="B31" s="10" t="s">
        <v>89</v>
      </c>
      <c r="C31" s="10" t="s">
        <v>49</v>
      </c>
      <c r="D31" s="13" t="s">
        <v>122</v>
      </c>
      <c r="E31" s="14">
        <v>568</v>
      </c>
      <c r="F31" s="15">
        <v>75.0255</v>
      </c>
      <c r="G31" s="15">
        <v>0</v>
      </c>
      <c r="H31" s="20">
        <f t="shared" si="3"/>
        <v>75.0255</v>
      </c>
      <c r="I31" s="11" t="s">
        <v>18</v>
      </c>
      <c r="J31" s="42">
        <v>1</v>
      </c>
      <c r="K31" s="21">
        <f t="shared" si="4"/>
        <v>42614.484</v>
      </c>
      <c r="L31" s="49">
        <f t="shared" si="0"/>
        <v>0.2368998949953558</v>
      </c>
    </row>
    <row r="32" spans="1:12" ht="10.5">
      <c r="A32" s="9"/>
      <c r="B32" s="10" t="s">
        <v>77</v>
      </c>
      <c r="C32" s="10" t="s">
        <v>50</v>
      </c>
      <c r="D32" s="13" t="s">
        <v>121</v>
      </c>
      <c r="E32" s="14">
        <v>23286</v>
      </c>
      <c r="F32" s="15">
        <v>3.88</v>
      </c>
      <c r="G32" s="15">
        <v>0</v>
      </c>
      <c r="H32" s="20">
        <f t="shared" si="3"/>
        <v>3.88</v>
      </c>
      <c r="I32" s="11" t="s">
        <v>18</v>
      </c>
      <c r="J32" s="42">
        <v>1</v>
      </c>
      <c r="K32" s="21">
        <f t="shared" si="4"/>
        <v>90349.68</v>
      </c>
      <c r="L32" s="49">
        <f t="shared" si="0"/>
        <v>0.5022665463898144</v>
      </c>
    </row>
    <row r="33" spans="1:12" ht="10.5">
      <c r="A33" s="9"/>
      <c r="B33" s="10" t="s">
        <v>78</v>
      </c>
      <c r="C33" s="10" t="s">
        <v>57</v>
      </c>
      <c r="D33" s="13" t="s">
        <v>122</v>
      </c>
      <c r="E33" s="14">
        <v>450000</v>
      </c>
      <c r="F33" s="15">
        <v>1.08</v>
      </c>
      <c r="G33" s="15">
        <v>0</v>
      </c>
      <c r="H33" s="20">
        <f t="shared" si="3"/>
        <v>1.08</v>
      </c>
      <c r="I33" s="11" t="s">
        <v>18</v>
      </c>
      <c r="J33" s="42">
        <v>1</v>
      </c>
      <c r="K33" s="21">
        <f t="shared" si="4"/>
        <v>486000.00000000006</v>
      </c>
      <c r="L33" s="49">
        <f t="shared" si="0"/>
        <v>2.701742181548953</v>
      </c>
    </row>
    <row r="34" spans="1:12" ht="10.5">
      <c r="A34" s="9"/>
      <c r="B34" s="10" t="s">
        <v>75</v>
      </c>
      <c r="C34" s="10" t="s">
        <v>56</v>
      </c>
      <c r="D34" s="13" t="s">
        <v>121</v>
      </c>
      <c r="E34" s="14">
        <v>50189</v>
      </c>
      <c r="F34" s="15">
        <v>8.96</v>
      </c>
      <c r="G34" s="15">
        <v>0</v>
      </c>
      <c r="H34" s="20">
        <f t="shared" si="3"/>
        <v>8.96</v>
      </c>
      <c r="I34" s="11" t="s">
        <v>18</v>
      </c>
      <c r="J34" s="42">
        <v>1</v>
      </c>
      <c r="K34" s="21">
        <f t="shared" si="4"/>
        <v>449693.44000000006</v>
      </c>
      <c r="L34" s="49">
        <f t="shared" si="0"/>
        <v>2.499908921016159</v>
      </c>
    </row>
    <row r="35" spans="1:12" ht="10.5">
      <c r="A35" s="9"/>
      <c r="B35" s="10" t="s">
        <v>79</v>
      </c>
      <c r="C35" s="10" t="s">
        <v>55</v>
      </c>
      <c r="D35" s="13" t="s">
        <v>122</v>
      </c>
      <c r="E35" s="14">
        <v>12324</v>
      </c>
      <c r="F35" s="15">
        <v>6.2</v>
      </c>
      <c r="G35" s="15">
        <v>0</v>
      </c>
      <c r="H35" s="20">
        <f t="shared" si="3"/>
        <v>6.2</v>
      </c>
      <c r="I35" s="11" t="s">
        <v>18</v>
      </c>
      <c r="J35" s="42">
        <v>1</v>
      </c>
      <c r="K35" s="21">
        <f t="shared" si="4"/>
        <v>76408.8</v>
      </c>
      <c r="L35" s="49">
        <f t="shared" si="0"/>
        <v>0.4247672386862914</v>
      </c>
    </row>
    <row r="36" spans="1:12" ht="10.5">
      <c r="A36" s="9"/>
      <c r="B36" s="10" t="s">
        <v>80</v>
      </c>
      <c r="C36" s="10" t="s">
        <v>60</v>
      </c>
      <c r="D36" s="13" t="s">
        <v>122</v>
      </c>
      <c r="E36" s="14">
        <v>25745</v>
      </c>
      <c r="F36" s="15">
        <v>19.0705</v>
      </c>
      <c r="G36" s="15">
        <v>0</v>
      </c>
      <c r="H36" s="20">
        <f>F36+G36</f>
        <v>19.0705</v>
      </c>
      <c r="I36" s="11" t="s">
        <v>18</v>
      </c>
      <c r="J36" s="42">
        <v>1</v>
      </c>
      <c r="K36" s="21">
        <f aca="true" t="shared" si="5" ref="K36:K43">J36*((F36+G36)*E36)</f>
        <v>490970.02249999996</v>
      </c>
      <c r="L36" s="49">
        <f t="shared" si="0"/>
        <v>2.7293712338771363</v>
      </c>
    </row>
    <row r="37" spans="1:12" ht="10.5">
      <c r="A37" s="9"/>
      <c r="B37" s="10" t="s">
        <v>81</v>
      </c>
      <c r="C37" s="10" t="s">
        <v>62</v>
      </c>
      <c r="D37" s="13" t="s">
        <v>122</v>
      </c>
      <c r="E37" s="14">
        <v>30000</v>
      </c>
      <c r="F37" s="15">
        <v>2.151</v>
      </c>
      <c r="G37" s="15">
        <v>0</v>
      </c>
      <c r="H37" s="20">
        <f>F37+G37</f>
        <v>2.151</v>
      </c>
      <c r="I37" s="11" t="s">
        <v>18</v>
      </c>
      <c r="J37" s="42">
        <v>1</v>
      </c>
      <c r="K37" s="21">
        <f t="shared" si="5"/>
        <v>64529.99999999999</v>
      </c>
      <c r="L37" s="49">
        <f t="shared" si="0"/>
        <v>0.35873132299455535</v>
      </c>
    </row>
    <row r="38" spans="1:12" ht="10.5">
      <c r="A38" s="9"/>
      <c r="B38" s="10" t="s">
        <v>64</v>
      </c>
      <c r="C38" s="64" t="s">
        <v>63</v>
      </c>
      <c r="D38" s="13" t="s">
        <v>122</v>
      </c>
      <c r="E38" s="14">
        <v>58997</v>
      </c>
      <c r="F38" s="15">
        <v>7.88</v>
      </c>
      <c r="G38" s="15">
        <v>0</v>
      </c>
      <c r="H38" s="20">
        <f t="shared" si="3"/>
        <v>7.88</v>
      </c>
      <c r="I38" s="16" t="s">
        <v>54</v>
      </c>
      <c r="J38" s="42">
        <v>1.26525</v>
      </c>
      <c r="K38" s="21">
        <f t="shared" si="5"/>
        <v>588210.11949</v>
      </c>
      <c r="L38" s="49">
        <f t="shared" si="0"/>
        <v>3.2699425749795936</v>
      </c>
    </row>
    <row r="39" spans="1:12" ht="10.5">
      <c r="A39" s="9"/>
      <c r="B39" s="10" t="s">
        <v>82</v>
      </c>
      <c r="C39" s="10" t="s">
        <v>61</v>
      </c>
      <c r="D39" s="13" t="s">
        <v>122</v>
      </c>
      <c r="E39" s="14">
        <v>48000</v>
      </c>
      <c r="F39" s="15">
        <v>1.565</v>
      </c>
      <c r="G39" s="15">
        <v>0</v>
      </c>
      <c r="H39" s="20">
        <f>F39+G39</f>
        <v>1.565</v>
      </c>
      <c r="I39" s="11" t="s">
        <v>18</v>
      </c>
      <c r="J39" s="42">
        <v>1</v>
      </c>
      <c r="K39" s="21">
        <f t="shared" si="5"/>
        <v>75120</v>
      </c>
      <c r="L39" s="49">
        <f t="shared" si="0"/>
        <v>0.4176026186789245</v>
      </c>
    </row>
    <row r="40" spans="1:12" ht="10.5">
      <c r="A40" s="9"/>
      <c r="B40" s="10" t="s">
        <v>83</v>
      </c>
      <c r="C40" s="10" t="s">
        <v>65</v>
      </c>
      <c r="D40" s="13" t="s">
        <v>121</v>
      </c>
      <c r="E40" s="14">
        <v>2404</v>
      </c>
      <c r="F40" s="15">
        <v>81.3</v>
      </c>
      <c r="G40" s="15">
        <v>0</v>
      </c>
      <c r="H40" s="20">
        <f>F40+G40</f>
        <v>81.3</v>
      </c>
      <c r="I40" s="11" t="s">
        <v>18</v>
      </c>
      <c r="J40" s="42">
        <v>1</v>
      </c>
      <c r="K40" s="21">
        <f t="shared" si="5"/>
        <v>195445.19999999998</v>
      </c>
      <c r="L40" s="49">
        <f t="shared" si="0"/>
        <v>1.0865072860519986</v>
      </c>
    </row>
    <row r="41" spans="1:12" ht="10.5">
      <c r="A41" s="9"/>
      <c r="B41" s="10" t="s">
        <v>102</v>
      </c>
      <c r="C41" s="10" t="s">
        <v>66</v>
      </c>
      <c r="D41" s="13" t="s">
        <v>122</v>
      </c>
      <c r="E41" s="14">
        <v>9000</v>
      </c>
      <c r="F41" s="15">
        <v>7.1855</v>
      </c>
      <c r="G41" s="15">
        <v>0</v>
      </c>
      <c r="H41" s="20">
        <f t="shared" si="3"/>
        <v>7.1855</v>
      </c>
      <c r="I41" s="11" t="s">
        <v>18</v>
      </c>
      <c r="J41" s="42">
        <v>1</v>
      </c>
      <c r="K41" s="21">
        <f t="shared" si="5"/>
        <v>64669.5</v>
      </c>
      <c r="L41" s="49">
        <f t="shared" si="0"/>
        <v>0.35950682306518517</v>
      </c>
    </row>
    <row r="42" spans="1:12" ht="10.5">
      <c r="A42" s="9" t="s">
        <v>47</v>
      </c>
      <c r="B42" s="10" t="s">
        <v>85</v>
      </c>
      <c r="C42" s="10" t="s">
        <v>67</v>
      </c>
      <c r="D42" s="13" t="s">
        <v>121</v>
      </c>
      <c r="E42" s="14">
        <v>12000</v>
      </c>
      <c r="F42" s="15">
        <v>19.99</v>
      </c>
      <c r="G42" s="15">
        <v>0</v>
      </c>
      <c r="H42" s="20">
        <f>F42+G42</f>
        <v>19.99</v>
      </c>
      <c r="I42" s="11" t="s">
        <v>18</v>
      </c>
      <c r="J42" s="42">
        <v>1</v>
      </c>
      <c r="K42" s="21">
        <f>J42*((F42+G42)*E42)</f>
        <v>239879.99999999997</v>
      </c>
      <c r="L42" s="49">
        <f t="shared" si="0"/>
        <v>1.3335265730657668</v>
      </c>
    </row>
    <row r="43" spans="1:12" ht="10.5">
      <c r="A43" s="9"/>
      <c r="B43" s="10" t="s">
        <v>69</v>
      </c>
      <c r="C43" s="10" t="s">
        <v>70</v>
      </c>
      <c r="D43" s="13" t="s">
        <v>71</v>
      </c>
      <c r="E43" s="14">
        <v>150000</v>
      </c>
      <c r="F43" s="15">
        <v>1</v>
      </c>
      <c r="G43" s="15">
        <v>0</v>
      </c>
      <c r="H43" s="20">
        <f t="shared" si="3"/>
        <v>1</v>
      </c>
      <c r="I43" s="11" t="s">
        <v>18</v>
      </c>
      <c r="J43" s="42">
        <v>1</v>
      </c>
      <c r="K43" s="21">
        <f t="shared" si="5"/>
        <v>150000</v>
      </c>
      <c r="L43" s="49">
        <f t="shared" si="0"/>
        <v>0.8338710436879483</v>
      </c>
    </row>
    <row r="44" spans="1:12" ht="10.5">
      <c r="A44" s="9"/>
      <c r="B44" s="10" t="s">
        <v>73</v>
      </c>
      <c r="C44" s="65" t="s">
        <v>74</v>
      </c>
      <c r="D44" s="13" t="s">
        <v>122</v>
      </c>
      <c r="E44" s="14">
        <v>8500</v>
      </c>
      <c r="F44" s="15">
        <v>16.92</v>
      </c>
      <c r="G44" s="15">
        <v>0</v>
      </c>
      <c r="H44" s="20">
        <f>F44+G44</f>
        <v>16.92</v>
      </c>
      <c r="I44" s="16" t="s">
        <v>54</v>
      </c>
      <c r="J44" s="42">
        <v>1.26525</v>
      </c>
      <c r="K44" s="21">
        <f aca="true" t="shared" si="6" ref="K44:K49">J44*((F44+G44)*E44)</f>
        <v>181968.255</v>
      </c>
      <c r="L44" s="49">
        <f t="shared" si="0"/>
        <v>1.0115870580994981</v>
      </c>
    </row>
    <row r="45" spans="1:12" ht="10.5">
      <c r="A45" s="9"/>
      <c r="B45" s="10" t="s">
        <v>91</v>
      </c>
      <c r="C45" s="65" t="s">
        <v>95</v>
      </c>
      <c r="D45" s="13" t="s">
        <v>122</v>
      </c>
      <c r="E45" s="14">
        <v>1798</v>
      </c>
      <c r="F45" s="15">
        <v>219.2</v>
      </c>
      <c r="G45" s="15">
        <v>0</v>
      </c>
      <c r="H45" s="20">
        <f t="shared" si="3"/>
        <v>219.20000000000002</v>
      </c>
      <c r="I45" s="16" t="s">
        <v>92</v>
      </c>
      <c r="J45" s="66">
        <v>0.529461</v>
      </c>
      <c r="K45" s="21">
        <f t="shared" si="6"/>
        <v>208672.0164576</v>
      </c>
      <c r="L45" s="49">
        <f t="shared" si="0"/>
        <v>1.160037014346451</v>
      </c>
    </row>
    <row r="46" spans="1:12" ht="10.5">
      <c r="A46" s="9"/>
      <c r="B46" s="10" t="s">
        <v>88</v>
      </c>
      <c r="C46" s="10" t="s">
        <v>72</v>
      </c>
      <c r="D46" s="13" t="s">
        <v>122</v>
      </c>
      <c r="E46" s="14">
        <v>15000</v>
      </c>
      <c r="F46" s="15">
        <v>1</v>
      </c>
      <c r="G46" s="15">
        <v>0</v>
      </c>
      <c r="H46" s="20">
        <f>F46+G46</f>
        <v>1</v>
      </c>
      <c r="I46" s="11" t="s">
        <v>18</v>
      </c>
      <c r="J46" s="42">
        <v>1</v>
      </c>
      <c r="K46" s="21">
        <f t="shared" si="6"/>
        <v>15000</v>
      </c>
      <c r="L46" s="49">
        <f t="shared" si="0"/>
        <v>0.08338710436879483</v>
      </c>
    </row>
    <row r="47" spans="1:12" ht="10.5">
      <c r="A47" s="9"/>
      <c r="B47" s="10" t="s">
        <v>99</v>
      </c>
      <c r="C47" s="10" t="s">
        <v>94</v>
      </c>
      <c r="D47" s="13" t="s">
        <v>121</v>
      </c>
      <c r="E47" s="14">
        <v>36862</v>
      </c>
      <c r="F47" s="15">
        <v>18.3</v>
      </c>
      <c r="G47" s="15">
        <v>0</v>
      </c>
      <c r="H47" s="20">
        <f>F47+G47</f>
        <v>18.3</v>
      </c>
      <c r="I47" s="11" t="s">
        <v>18</v>
      </c>
      <c r="J47" s="42">
        <v>1</v>
      </c>
      <c r="K47" s="21">
        <f t="shared" si="6"/>
        <v>674574.6</v>
      </c>
      <c r="L47" s="49">
        <f t="shared" si="0"/>
        <v>3.7500548383158683</v>
      </c>
    </row>
    <row r="48" spans="1:12" ht="10.5">
      <c r="A48" s="9"/>
      <c r="B48" s="10" t="s">
        <v>98</v>
      </c>
      <c r="C48" s="10" t="s">
        <v>96</v>
      </c>
      <c r="D48" s="13" t="s">
        <v>122</v>
      </c>
      <c r="E48" s="14">
        <v>20659</v>
      </c>
      <c r="F48" s="15">
        <v>10.9155</v>
      </c>
      <c r="G48" s="15">
        <v>0</v>
      </c>
      <c r="H48" s="20">
        <f>F48+G48</f>
        <v>10.9155</v>
      </c>
      <c r="I48" s="11" t="s">
        <v>18</v>
      </c>
      <c r="J48" s="42">
        <v>1</v>
      </c>
      <c r="K48" s="21">
        <f t="shared" si="6"/>
        <v>225503.3145</v>
      </c>
      <c r="L48" s="49">
        <f t="shared" si="0"/>
        <v>1.2536045614480442</v>
      </c>
    </row>
    <row r="49" spans="1:12" ht="10.5">
      <c r="A49" s="9"/>
      <c r="B49" s="10" t="s">
        <v>107</v>
      </c>
      <c r="C49" s="10" t="s">
        <v>106</v>
      </c>
      <c r="D49" s="13" t="s">
        <v>122</v>
      </c>
      <c r="E49" s="14">
        <v>99150</v>
      </c>
      <c r="F49" s="15">
        <v>7.1665</v>
      </c>
      <c r="G49" s="15">
        <v>0</v>
      </c>
      <c r="H49" s="20">
        <f>F49+G49</f>
        <v>7.1665</v>
      </c>
      <c r="I49" s="11" t="s">
        <v>18</v>
      </c>
      <c r="J49" s="42">
        <v>1</v>
      </c>
      <c r="K49" s="21">
        <f t="shared" si="6"/>
        <v>710558.475</v>
      </c>
      <c r="L49" s="49">
        <f t="shared" si="0"/>
        <v>3.9500942476637797</v>
      </c>
    </row>
    <row r="50" spans="1:12" ht="10.5">
      <c r="A50" s="9"/>
      <c r="B50" s="10"/>
      <c r="C50" s="10"/>
      <c r="D50" s="13"/>
      <c r="E50" s="14"/>
      <c r="F50" s="15"/>
      <c r="G50" s="15"/>
      <c r="H50" s="20"/>
      <c r="I50" s="16"/>
      <c r="J50" s="42"/>
      <c r="K50" s="21"/>
      <c r="L50" s="49"/>
    </row>
    <row r="51" spans="1:12" ht="10.5">
      <c r="A51" s="9" t="s">
        <v>114</v>
      </c>
      <c r="B51" s="10"/>
      <c r="C51" s="10"/>
      <c r="D51" s="13"/>
      <c r="E51" s="14"/>
      <c r="F51" s="15"/>
      <c r="G51" s="15"/>
      <c r="H51" s="20"/>
      <c r="I51" s="17"/>
      <c r="J51" s="42"/>
      <c r="K51" s="21"/>
      <c r="L51" s="49"/>
    </row>
    <row r="52" spans="1:12" ht="10.5">
      <c r="A52" s="9"/>
      <c r="B52" s="10" t="s">
        <v>97</v>
      </c>
      <c r="C52" s="10" t="s">
        <v>48</v>
      </c>
      <c r="D52" s="13" t="s">
        <v>121</v>
      </c>
      <c r="E52" s="14">
        <v>297028</v>
      </c>
      <c r="F52" s="15">
        <v>1.5524</v>
      </c>
      <c r="G52" s="15">
        <v>0</v>
      </c>
      <c r="H52" s="20">
        <f>F52+G52</f>
        <v>1.5524</v>
      </c>
      <c r="I52" s="11" t="s">
        <v>18</v>
      </c>
      <c r="J52" s="42">
        <v>1</v>
      </c>
      <c r="K52" s="21">
        <f>J52*((F52+G52)*E52)</f>
        <v>461106.2672</v>
      </c>
      <c r="L52" s="49">
        <f>100*K52/$K$66</f>
        <v>2.5633544285407863</v>
      </c>
    </row>
    <row r="53" spans="1:12" ht="10.5">
      <c r="A53" s="9"/>
      <c r="B53" s="10" t="s">
        <v>47</v>
      </c>
      <c r="C53" s="10" t="s">
        <v>47</v>
      </c>
      <c r="D53" s="36" t="s">
        <v>47</v>
      </c>
      <c r="E53" s="14" t="s">
        <v>47</v>
      </c>
      <c r="F53" s="15" t="s">
        <v>47</v>
      </c>
      <c r="G53" s="15"/>
      <c r="H53" s="20"/>
      <c r="I53" s="11" t="s">
        <v>47</v>
      </c>
      <c r="J53" s="42" t="s">
        <v>90</v>
      </c>
      <c r="K53" s="21"/>
      <c r="L53" s="49" t="s">
        <v>47</v>
      </c>
    </row>
    <row r="54" spans="1:12" ht="10.5">
      <c r="A54" s="9" t="s">
        <v>108</v>
      </c>
      <c r="B54" s="10" t="s">
        <v>47</v>
      </c>
      <c r="C54" s="10" t="s">
        <v>47</v>
      </c>
      <c r="D54" s="13" t="s">
        <v>47</v>
      </c>
      <c r="E54" s="14" t="s">
        <v>47</v>
      </c>
      <c r="F54" s="15" t="s">
        <v>47</v>
      </c>
      <c r="G54" s="15" t="s">
        <v>47</v>
      </c>
      <c r="H54" s="20" t="s">
        <v>47</v>
      </c>
      <c r="I54" s="11" t="s">
        <v>47</v>
      </c>
      <c r="J54" s="42" t="s">
        <v>47</v>
      </c>
      <c r="K54" s="21" t="s">
        <v>47</v>
      </c>
      <c r="L54" s="49" t="s">
        <v>47</v>
      </c>
    </row>
    <row r="55" spans="1:12" ht="10.5">
      <c r="A55" s="9"/>
      <c r="B55" s="10" t="s">
        <v>47</v>
      </c>
      <c r="C55" s="10" t="s">
        <v>47</v>
      </c>
      <c r="D55" s="36" t="s">
        <v>47</v>
      </c>
      <c r="E55" s="14" t="s">
        <v>47</v>
      </c>
      <c r="F55" s="15" t="s">
        <v>47</v>
      </c>
      <c r="G55" s="15" t="s">
        <v>47</v>
      </c>
      <c r="H55" s="20" t="s">
        <v>47</v>
      </c>
      <c r="I55" s="11" t="s">
        <v>47</v>
      </c>
      <c r="J55" s="42" t="s">
        <v>47</v>
      </c>
      <c r="K55" s="21" t="s">
        <v>47</v>
      </c>
      <c r="L55" s="49" t="s">
        <v>47</v>
      </c>
    </row>
    <row r="56" spans="1:12" ht="10.5">
      <c r="A56" s="9"/>
      <c r="B56" s="10" t="s">
        <v>47</v>
      </c>
      <c r="C56" s="10" t="s">
        <v>47</v>
      </c>
      <c r="D56" s="13" t="s">
        <v>47</v>
      </c>
      <c r="E56" s="14" t="s">
        <v>47</v>
      </c>
      <c r="F56" s="15" t="s">
        <v>47</v>
      </c>
      <c r="G56" s="15" t="s">
        <v>47</v>
      </c>
      <c r="H56" s="20" t="s">
        <v>47</v>
      </c>
      <c r="I56" s="11" t="s">
        <v>47</v>
      </c>
      <c r="J56" s="42" t="s">
        <v>47</v>
      </c>
      <c r="K56" s="21" t="s">
        <v>47</v>
      </c>
      <c r="L56" s="49" t="s">
        <v>47</v>
      </c>
    </row>
    <row r="57" spans="1:12" ht="10.5">
      <c r="A57" s="9" t="s">
        <v>115</v>
      </c>
      <c r="B57" s="10"/>
      <c r="C57" s="10"/>
      <c r="D57" s="13"/>
      <c r="E57" s="14"/>
      <c r="F57" s="15"/>
      <c r="G57" s="15"/>
      <c r="H57" s="20"/>
      <c r="I57" s="11"/>
      <c r="J57" s="42"/>
      <c r="K57" s="21"/>
      <c r="L57" s="49"/>
    </row>
    <row r="58" spans="1:12" ht="10.5">
      <c r="A58" s="9"/>
      <c r="B58" s="10" t="s">
        <v>47</v>
      </c>
      <c r="C58" s="10" t="s">
        <v>47</v>
      </c>
      <c r="D58" s="36" t="s">
        <v>47</v>
      </c>
      <c r="E58" s="14" t="s">
        <v>47</v>
      </c>
      <c r="F58" s="15" t="s">
        <v>47</v>
      </c>
      <c r="G58" s="15" t="s">
        <v>47</v>
      </c>
      <c r="H58" s="20" t="s">
        <v>47</v>
      </c>
      <c r="I58" s="11" t="s">
        <v>47</v>
      </c>
      <c r="J58" s="42" t="s">
        <v>47</v>
      </c>
      <c r="K58" s="21" t="s">
        <v>47</v>
      </c>
      <c r="L58" s="49" t="s">
        <v>47</v>
      </c>
    </row>
    <row r="59" spans="1:12" ht="10.5">
      <c r="A59" s="9" t="s">
        <v>109</v>
      </c>
      <c r="B59" s="10"/>
      <c r="C59" s="10"/>
      <c r="D59" s="13"/>
      <c r="E59" s="14"/>
      <c r="F59" s="15"/>
      <c r="G59" s="15"/>
      <c r="H59" s="20"/>
      <c r="I59" s="17" t="s">
        <v>47</v>
      </c>
      <c r="J59" s="42"/>
      <c r="K59" s="21"/>
      <c r="L59" s="49"/>
    </row>
    <row r="60" spans="1:12" ht="10.5">
      <c r="A60" s="9"/>
      <c r="B60" s="10" t="s">
        <v>47</v>
      </c>
      <c r="C60" s="10" t="s">
        <v>90</v>
      </c>
      <c r="D60" s="13" t="s">
        <v>47</v>
      </c>
      <c r="E60" s="14" t="s">
        <v>47</v>
      </c>
      <c r="F60" s="15" t="s">
        <v>47</v>
      </c>
      <c r="G60" s="15" t="s">
        <v>47</v>
      </c>
      <c r="H60" s="20" t="s">
        <v>47</v>
      </c>
      <c r="I60" s="11" t="s">
        <v>47</v>
      </c>
      <c r="J60" s="42" t="s">
        <v>47</v>
      </c>
      <c r="K60" s="21"/>
      <c r="L60" s="49" t="s">
        <v>47</v>
      </c>
    </row>
    <row r="61" spans="1:12" ht="10.5">
      <c r="A61" s="9"/>
      <c r="B61" s="10"/>
      <c r="C61" s="10"/>
      <c r="D61" s="13"/>
      <c r="E61" s="14"/>
      <c r="F61" s="15"/>
      <c r="G61" s="19"/>
      <c r="H61" s="19"/>
      <c r="I61" s="11"/>
      <c r="J61" s="42"/>
      <c r="K61" s="21"/>
      <c r="L61" s="49"/>
    </row>
    <row r="62" spans="1:12" ht="10.5">
      <c r="A62" s="9" t="s">
        <v>110</v>
      </c>
      <c r="B62" s="10"/>
      <c r="C62" s="10"/>
      <c r="D62" s="10"/>
      <c r="E62" s="23"/>
      <c r="F62" s="15"/>
      <c r="G62" s="18"/>
      <c r="H62" s="62"/>
      <c r="I62" s="18"/>
      <c r="J62" s="43"/>
      <c r="K62" s="55">
        <v>132238.25059898</v>
      </c>
      <c r="L62" s="49"/>
    </row>
    <row r="63" spans="1:12" ht="10.5">
      <c r="A63" s="9" t="s">
        <v>116</v>
      </c>
      <c r="B63" s="10"/>
      <c r="C63" s="10"/>
      <c r="D63" s="10"/>
      <c r="E63" s="23"/>
      <c r="F63" s="15"/>
      <c r="G63" s="18"/>
      <c r="H63" s="62"/>
      <c r="I63" s="18"/>
      <c r="J63" s="43"/>
      <c r="K63" s="55">
        <v>0</v>
      </c>
      <c r="L63" s="49"/>
    </row>
    <row r="64" spans="1:12" ht="10.5">
      <c r="A64" s="9" t="s">
        <v>117</v>
      </c>
      <c r="B64" s="10"/>
      <c r="C64" s="10"/>
      <c r="D64" s="10"/>
      <c r="E64" s="23"/>
      <c r="F64" s="15"/>
      <c r="G64" s="18"/>
      <c r="H64" s="62"/>
      <c r="I64" s="18"/>
      <c r="J64" s="43"/>
      <c r="K64" s="55">
        <v>1290</v>
      </c>
      <c r="L64" s="49"/>
    </row>
    <row r="65" spans="1:13" ht="10.5">
      <c r="A65" s="9"/>
      <c r="B65" s="10"/>
      <c r="C65" s="10"/>
      <c r="D65" s="10"/>
      <c r="E65" s="23"/>
      <c r="F65" s="15"/>
      <c r="G65" s="18"/>
      <c r="H65" s="62"/>
      <c r="I65" s="18"/>
      <c r="J65" s="43"/>
      <c r="K65" s="22" t="s">
        <v>47</v>
      </c>
      <c r="L65" s="49"/>
      <c r="M65" s="57" t="s">
        <v>47</v>
      </c>
    </row>
    <row r="66" spans="1:12" ht="10.5">
      <c r="A66" s="24" t="s">
        <v>3</v>
      </c>
      <c r="B66" s="10"/>
      <c r="C66" s="10"/>
      <c r="D66" s="10"/>
      <c r="E66" s="10"/>
      <c r="F66" s="15"/>
      <c r="G66" s="10"/>
      <c r="H66" s="15"/>
      <c r="I66" s="10"/>
      <c r="J66" s="44"/>
      <c r="K66" s="55">
        <f>SUM(K4:K64)</f>
        <v>17988392.94582018</v>
      </c>
      <c r="L66" s="49"/>
    </row>
    <row r="67" spans="1:12" ht="10.5">
      <c r="A67" s="9"/>
      <c r="B67" s="10"/>
      <c r="C67" s="10"/>
      <c r="D67" s="10"/>
      <c r="E67" s="10"/>
      <c r="F67" s="15"/>
      <c r="G67" s="10"/>
      <c r="H67" s="15"/>
      <c r="I67" s="10"/>
      <c r="J67" s="44"/>
      <c r="K67" s="55"/>
      <c r="L67" s="49"/>
    </row>
    <row r="68" spans="1:12" ht="10.5">
      <c r="A68" s="25" t="s">
        <v>33</v>
      </c>
      <c r="B68" s="10"/>
      <c r="C68" s="10"/>
      <c r="D68" s="10"/>
      <c r="E68" s="10"/>
      <c r="F68" s="15"/>
      <c r="G68" s="10"/>
      <c r="H68" s="15"/>
      <c r="I68" s="10"/>
      <c r="J68" s="44"/>
      <c r="K68" s="55"/>
      <c r="L68" s="49"/>
    </row>
    <row r="69" spans="1:12" ht="10.5">
      <c r="A69" s="9"/>
      <c r="B69" s="10"/>
      <c r="C69" s="10"/>
      <c r="D69" s="10"/>
      <c r="E69" s="10"/>
      <c r="F69" s="15"/>
      <c r="G69" s="10"/>
      <c r="H69" s="15"/>
      <c r="I69" s="10"/>
      <c r="J69" s="44"/>
      <c r="K69" s="55"/>
      <c r="L69" s="49"/>
    </row>
    <row r="70" spans="1:12" ht="39.75" customHeight="1">
      <c r="A70" s="37" t="s">
        <v>29</v>
      </c>
      <c r="B70" s="10"/>
      <c r="C70" s="10"/>
      <c r="D70" s="10"/>
      <c r="E70" s="10"/>
      <c r="F70" s="15"/>
      <c r="G70" s="10"/>
      <c r="H70" s="15"/>
      <c r="I70" s="10"/>
      <c r="J70" s="44"/>
      <c r="K70" s="55">
        <v>13382.61</v>
      </c>
      <c r="L70" s="49"/>
    </row>
    <row r="71" spans="1:12" ht="15" customHeight="1">
      <c r="A71" s="37" t="s">
        <v>28</v>
      </c>
      <c r="B71" s="10"/>
      <c r="C71" s="10"/>
      <c r="D71" s="10"/>
      <c r="E71" s="10"/>
      <c r="F71" s="15"/>
      <c r="G71" s="10"/>
      <c r="H71" s="15"/>
      <c r="I71" s="10"/>
      <c r="J71" s="44"/>
      <c r="K71" s="55">
        <v>225</v>
      </c>
      <c r="L71" s="49"/>
    </row>
    <row r="72" spans="1:12" ht="19.5" customHeight="1">
      <c r="A72" s="37" t="s">
        <v>35</v>
      </c>
      <c r="B72" s="10"/>
      <c r="C72" s="10"/>
      <c r="D72" s="10"/>
      <c r="E72" s="10"/>
      <c r="F72" s="15"/>
      <c r="G72" s="10"/>
      <c r="H72" s="15"/>
      <c r="I72" s="10"/>
      <c r="J72" s="44"/>
      <c r="K72" s="55">
        <v>311.12</v>
      </c>
      <c r="L72" s="49"/>
    </row>
    <row r="73" spans="1:12" ht="20.25" customHeight="1">
      <c r="A73" s="38" t="s">
        <v>32</v>
      </c>
      <c r="B73" s="10"/>
      <c r="C73" s="10"/>
      <c r="D73" s="10"/>
      <c r="E73" s="10"/>
      <c r="F73" s="15"/>
      <c r="G73" s="10"/>
      <c r="H73" s="15"/>
      <c r="I73" s="10"/>
      <c r="J73" s="44"/>
      <c r="K73" s="55">
        <v>0.01</v>
      </c>
      <c r="L73" s="49"/>
    </row>
    <row r="74" spans="1:12" ht="20.25" customHeight="1">
      <c r="A74" s="9" t="s">
        <v>118</v>
      </c>
      <c r="B74" s="10"/>
      <c r="C74" s="10"/>
      <c r="D74" s="10"/>
      <c r="E74" s="10"/>
      <c r="F74" s="15"/>
      <c r="G74" s="10"/>
      <c r="H74" s="15"/>
      <c r="I74" s="10"/>
      <c r="J74" s="44"/>
      <c r="K74" s="55">
        <v>11886.01155</v>
      </c>
      <c r="L74" s="49"/>
    </row>
    <row r="75" spans="1:12" ht="20.25" customHeight="1">
      <c r="A75" s="9"/>
      <c r="B75" s="10"/>
      <c r="C75" s="10"/>
      <c r="D75" s="10"/>
      <c r="E75" s="10"/>
      <c r="F75" s="15"/>
      <c r="G75" s="10"/>
      <c r="H75" s="15"/>
      <c r="I75" s="10"/>
      <c r="J75" s="44"/>
      <c r="K75" s="55" t="s">
        <v>47</v>
      </c>
      <c r="L75" s="49"/>
    </row>
    <row r="76" spans="1:12" ht="10.5">
      <c r="A76" s="24" t="s">
        <v>34</v>
      </c>
      <c r="B76" s="10"/>
      <c r="C76" s="10"/>
      <c r="D76" s="10"/>
      <c r="E76" s="10"/>
      <c r="F76" s="15"/>
      <c r="G76" s="10"/>
      <c r="H76" s="15"/>
      <c r="I76" s="10"/>
      <c r="J76" s="44"/>
      <c r="K76" s="55">
        <f>SUM(K70:K74)</f>
        <v>25804.75155</v>
      </c>
      <c r="L76" s="49"/>
    </row>
    <row r="77" spans="1:12" ht="10.5">
      <c r="A77" s="24"/>
      <c r="B77" s="10"/>
      <c r="C77" s="10"/>
      <c r="D77" s="10"/>
      <c r="E77" s="10"/>
      <c r="F77" s="15"/>
      <c r="G77" s="10"/>
      <c r="H77" s="15"/>
      <c r="I77" s="10"/>
      <c r="J77" s="44"/>
      <c r="K77" s="55"/>
      <c r="L77" s="49"/>
    </row>
    <row r="78" spans="1:12" ht="10.5">
      <c r="A78" s="24"/>
      <c r="B78" s="10"/>
      <c r="C78" s="10"/>
      <c r="D78" s="10"/>
      <c r="E78" s="10"/>
      <c r="F78" s="15"/>
      <c r="G78" s="10"/>
      <c r="H78" s="15"/>
      <c r="I78" s="10"/>
      <c r="J78" s="44"/>
      <c r="K78" s="55"/>
      <c r="L78" s="49"/>
    </row>
    <row r="79" spans="1:12" ht="11.25" thickBot="1">
      <c r="A79" s="26" t="s">
        <v>6</v>
      </c>
      <c r="B79" s="27"/>
      <c r="C79" s="27"/>
      <c r="D79" s="27"/>
      <c r="E79" s="27"/>
      <c r="F79" s="60"/>
      <c r="G79" s="27"/>
      <c r="H79" s="60"/>
      <c r="I79" s="27"/>
      <c r="J79" s="45"/>
      <c r="K79" s="56">
        <f>K66-K76</f>
        <v>17962588.19427018</v>
      </c>
      <c r="L79" s="50"/>
    </row>
    <row r="80" ht="11.25" thickTop="1"/>
    <row r="81" ht="10.5">
      <c r="A81" s="28"/>
    </row>
    <row r="82" ht="11.25" thickBot="1"/>
    <row r="83" spans="1:2" ht="39" customHeight="1" thickTop="1">
      <c r="A83" s="67" t="str">
        <f>CONCATENATE("Емисионна стойност и цена на обратно изкупуване на ИД Елана Високодоходен Фонд АД, изчислена  на 09/05/2008 в лева")</f>
        <v>Емисионна стойност и цена на обратно изкупуване на ИД Елана Високодоходен Фонд АД, изчислена  на 09/05/2008 в лева</v>
      </c>
      <c r="B83" s="68"/>
    </row>
    <row r="84" spans="1:2" ht="10.5">
      <c r="A84" s="29"/>
      <c r="B84" s="30"/>
    </row>
    <row r="85" spans="1:2" ht="10.5">
      <c r="A85" s="31" t="s">
        <v>7</v>
      </c>
      <c r="B85" s="32">
        <f>ROUND(K79,80)</f>
        <v>17962588.1942702</v>
      </c>
    </row>
    <row r="86" spans="1:2" ht="10.5">
      <c r="A86" s="31" t="s">
        <v>11</v>
      </c>
      <c r="B86" s="55">
        <v>102428</v>
      </c>
    </row>
    <row r="87" spans="1:2" ht="10.5">
      <c r="A87" s="31" t="s">
        <v>12</v>
      </c>
      <c r="B87" s="32"/>
    </row>
    <row r="88" spans="1:2" ht="10.5">
      <c r="A88" s="31" t="s">
        <v>8</v>
      </c>
      <c r="B88" s="63">
        <f>ROUND(B85/B86,8)</f>
        <v>175.36794816</v>
      </c>
    </row>
    <row r="89" spans="1:2" ht="10.5">
      <c r="A89" s="31" t="s">
        <v>9</v>
      </c>
      <c r="B89" s="63">
        <f>ROUND(B88+B88*0.75/100,8)</f>
        <v>176.68320777</v>
      </c>
    </row>
    <row r="90" spans="1:2" ht="10.5">
      <c r="A90" s="31" t="s">
        <v>10</v>
      </c>
      <c r="B90" s="63">
        <f>ROUND(B88-B88*0.75/100,8)</f>
        <v>174.05268855</v>
      </c>
    </row>
    <row r="91" spans="1:2" ht="10.5">
      <c r="A91" s="31"/>
      <c r="B91" s="33"/>
    </row>
    <row r="92" spans="1:2" ht="10.5">
      <c r="A92" s="31"/>
      <c r="B92" s="33"/>
    </row>
    <row r="93" spans="1:2" ht="11.25" thickBot="1">
      <c r="A93" s="34" t="str">
        <f>CONCATENATE("Изчислените цени са валидни за поръчки, подадени на  09/05/2008 г.")</f>
        <v>Изчислените цени са валидни за поръчки, подадени на  09/05/2008 г.</v>
      </c>
      <c r="B93" s="35"/>
    </row>
    <row r="94" ht="11.25" thickTop="1"/>
  </sheetData>
  <mergeCells count="2">
    <mergeCell ref="A83:B83"/>
    <mergeCell ref="A1:L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Donka Marinova</cp:lastModifiedBy>
  <cp:lastPrinted>2008-05-09T13:30:09Z</cp:lastPrinted>
  <dcterms:created xsi:type="dcterms:W3CDTF">2003-11-14T08:20:36Z</dcterms:created>
  <dcterms:modified xsi:type="dcterms:W3CDTF">2008-05-09T13:30:19Z</dcterms:modified>
  <cp:category/>
  <cp:version/>
  <cp:contentType/>
  <cp:contentStatus/>
</cp:coreProperties>
</file>