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<sst xmlns="http://schemas.openxmlformats.org/spreadsheetml/2006/main" count="1060" uniqueCount="870">
  <si>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</si>
  <si>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</si>
  <si>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</si>
  <si>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</si>
  <si>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</si>
  <si>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</si>
  <si>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</si>
  <si>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</si>
  <si>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</si>
  <si>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</si>
  <si>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</si>
  <si>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</si>
  <si>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</si>
  <si>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</si>
  <si>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</si>
  <si>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</si>
  <si>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</si>
  <si>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</si>
  <si>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</si>
  <si>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</si>
  <si>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</si>
  <si>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</si>
  <si>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</si>
  <si>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</si>
  <si>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</si>
  <si>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</si>
  <si>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</si>
  <si>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</si>
  <si>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</si>
  <si>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</si>
  <si>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</si>
  <si>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</si>
  <si>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</si>
  <si>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</si>
  <si>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</si>
  <si>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</si>
  <si>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</si>
  <si>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</si>
  <si>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</si>
  <si>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</si>
  <si>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</si>
  <si>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</si>
  <si>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</si>
  <si>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</si>
  <si>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</si>
  <si>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</si>
  <si>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</si>
  <si>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</si>
  <si>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</si>
  <si>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</si>
  <si>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</si>
  <si>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</si>
  <si>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</si>
  <si>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</si>
  <si>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</si>
  <si>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</si>
  <si>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</si>
  <si>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</si>
  <si>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</si>
  <si>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</si>
  <si>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</si>
  <si>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</si>
  <si>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</si>
  <si>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</si>
  <si>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</si>
  <si>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</si>
  <si>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</si>
  <si>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</si>
  <si>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</si>
  <si>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</si>
  <si>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</si>
  <si>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</si>
  <si>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</si>
  <si>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</si>
  <si>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</si>
  <si>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</si>
  <si>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</si>
  <si>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</si>
  <si>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</si>
  <si>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</si>
  <si>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</si>
  <si>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</si>
  <si>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</si>
  <si>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</si>
  <si>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</si>
  <si>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</si>
  <si>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</si>
  <si>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</si>
  <si>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</si>
  <si>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</si>
  <si>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</si>
  <si>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</si>
  <si>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</si>
  <si>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</si>
  <si>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</si>
  <si>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</si>
  <si>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</si>
  <si>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</si>
  <si>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</si>
  <si>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</si>
  <si>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</si>
  <si>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</si>
  <si>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</si>
  <si>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</si>
  <si>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</si>
  <si>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</si>
  <si>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</si>
  <si>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</si>
  <si>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</si>
  <si>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</si>
  <si>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</si>
  <si>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</si>
  <si>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</si>
  <si>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</si>
  <si>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</si>
  <si>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</si>
  <si>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</si>
  <si>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</si>
  <si>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</si>
  <si>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</si>
  <si>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</si>
  <si>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</si>
  <si>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</si>
  <si>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</si>
  <si>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</si>
  <si>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</si>
  <si>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</si>
  <si>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</si>
  <si>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</si>
  <si>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</si>
  <si>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</si>
  <si>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</si>
  <si>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</si>
  <si>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</si>
  <si>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</si>
  <si>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</si>
  <si>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</si>
  <si>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</si>
  <si>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</si>
  <si>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</si>
  <si>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</si>
  <si>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</si>
  <si>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</si>
  <si>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</si>
  <si>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</si>
  <si>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</si>
  <si>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</si>
  <si>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</si>
  <si>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</si>
  <si>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</si>
  <si>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</si>
  <si>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</si>
  <si>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</si>
  <si>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</si>
  <si>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</si>
  <si>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</si>
  <si>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</si>
  <si>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</si>
  <si>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</si>
  <si>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</si>
  <si>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</si>
  <si>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</si>
  <si>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</si>
  <si>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</si>
  <si>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</si>
  <si>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</si>
  <si>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</si>
  <si>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</si>
  <si>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</si>
  <si>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</si>
  <si>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</si>
  <si>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</si>
  <si>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</si>
  <si>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</si>
  <si>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</si>
  <si>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</si>
  <si>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</si>
  <si>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</si>
  <si>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</si>
  <si>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</si>
  <si>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</si>
  <si>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</si>
  <si>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</si>
  <si>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</si>
  <si>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</si>
  <si>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</si>
  <si>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</si>
  <si>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</si>
  <si>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</si>
  <si>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</si>
  <si>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</si>
  <si>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</si>
  <si>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</si>
  <si>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</si>
  <si>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</si>
  <si>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</si>
  <si>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</si>
  <si>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</si>
  <si>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</si>
  <si>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</si>
  <si>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</si>
  <si>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</si>
  <si>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</si>
  <si>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</si>
  <si>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</si>
  <si>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</si>
  <si>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</si>
  <si>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</si>
  <si>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</si>
  <si>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</si>
  <si>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</si>
  <si>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</si>
  <si>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</si>
  <si>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</si>
  <si>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</si>
  <si>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</si>
  <si>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</si>
  <si>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</si>
  <si>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</si>
  <si>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</si>
  <si>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</si>
  <si>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</si>
  <si>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</si>
  <si>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</si>
  <si>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</si>
  <si>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</si>
  <si>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</si>
  <si>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</si>
  <si>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</si>
  <si>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</si>
  <si>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</si>
  <si>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</si>
  <si>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</si>
  <si>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</si>
  <si>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</si>
  <si>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</si>
  <si>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</si>
  <si>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</si>
  <si>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</si>
  <si>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</si>
  <si>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</si>
  <si>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</si>
  <si>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</si>
  <si>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</si>
  <si>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</si>
  <si>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</si>
  <si>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</si>
  <si>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</si>
  <si>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</si>
  <si>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</si>
  <si>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</si>
  <si>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</si>
  <si>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</si>
  <si>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</si>
  <si>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</si>
  <si>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</si>
  <si>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</si>
  <si>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</si>
  <si>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</si>
  <si>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</si>
  <si>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</si>
  <si>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</si>
  <si>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</si>
  <si>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</si>
  <si>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</si>
  <si>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</si>
  <si>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</si>
  <si>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</si>
  <si>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</si>
  <si>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</si>
  <si>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</si>
  <si>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</si>
  <si>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</si>
  <si>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</si>
  <si>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</si>
  <si>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</si>
  <si>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</si>
  <si>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</si>
  <si>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</si>
  <si>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</si>
  <si>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</si>
  <si>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</si>
  <si>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</si>
  <si>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</si>
  <si>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</si>
  <si>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</si>
  <si>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</si>
  <si>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</si>
  <si>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</si>
  <si>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</si>
  <si>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</si>
  <si>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</si>
  <si>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</si>
  <si>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</si>
  <si>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</si>
  <si>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</si>
  <si>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</si>
  <si>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</si>
  <si>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</si>
  <si>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</si>
  <si>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</si>
  <si>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</si>
  <si>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</si>
  <si>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</si>
  <si>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</si>
  <si>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</si>
  <si>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</si>
  <si>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</si>
  <si>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</si>
  <si>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</si>
  <si>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</si>
  <si>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</si>
  <si>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</si>
  <si>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</si>
  <si>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</si>
  <si>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</si>
  <si>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</si>
  <si>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</si>
  <si>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</si>
  <si>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</si>
  <si>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</si>
  <si>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</si>
  <si>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</si>
  <si>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</si>
  <si>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</si>
  <si>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</si>
  <si>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</si>
  <si>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</si>
  <si>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</si>
  <si>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</si>
  <si>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</si>
  <si>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</si>
  <si>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</si>
  <si>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</si>
  <si>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</si>
  <si>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</si>
  <si>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</si>
  <si>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</si>
  <si>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</si>
  <si>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</si>
  <si>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</si>
  <si>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</si>
  <si>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</si>
  <si>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</si>
  <si>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</si>
  <si>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</si>
  <si>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</si>
  <si>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</si>
  <si>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</si>
  <si>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</si>
  <si>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</si>
  <si>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</si>
  <si>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</si>
  <si>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</si>
  <si>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</si>
  <si>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</si>
  <si>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</si>
  <si>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</si>
  <si>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</si>
  <si>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</si>
  <si>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</si>
  <si>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</si>
  <si>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</si>
  <si>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</si>
  <si>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</si>
  <si>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</si>
  <si>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</si>
  <si>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</si>
  <si>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</si>
  <si>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</si>
  <si>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</si>
  <si>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</si>
  <si>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</si>
  <si>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</si>
  <si>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</si>
  <si>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</si>
  <si>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</si>
  <si>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</si>
  <si>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</si>
  <si>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</si>
  <si>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</si>
  <si>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</si>
  <si>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</si>
  <si>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</si>
  <si>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</si>
  <si>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</si>
  <si>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</si>
  <si>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</si>
  <si>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</si>
  <si>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</si>
  <si>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</si>
  <si>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</si>
  <si>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</si>
  <si>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</si>
  <si>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</si>
  <si>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</si>
  <si>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</si>
  <si>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</si>
  <si>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</si>
  <si>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</si>
  <si>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</si>
  <si>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</si>
  <si>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</si>
  <si>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</si>
  <si>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</si>
  <si>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</si>
  <si>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</si>
  <si>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</si>
  <si>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</si>
  <si>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</si>
  <si>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</si>
  <si>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</si>
  <si>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</si>
  <si>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</si>
  <si>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</si>
  <si>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</si>
  <si>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</si>
  <si>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</si>
  <si>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</si>
  <si>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</si>
  <si>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</si>
  <si>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</si>
  <si>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</si>
  <si>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</si>
  <si>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</si>
  <si>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</si>
  <si>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</si>
  <si>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</si>
  <si>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</si>
  <si>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</si>
  <si>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</si>
  <si>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</si>
  <si>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</si>
  <si>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</si>
  <si>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</si>
  <si>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</si>
  <si>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</si>
  <si>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</si>
  <si>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</si>
  <si>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</si>
  <si>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</si>
  <si>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</si>
  <si>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</si>
  <si>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</si>
  <si>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</si>
  <si>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</si>
  <si>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</si>
  <si>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</si>
  <si>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</si>
  <si>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</si>
  <si>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</si>
  <si>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</si>
  <si>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</si>
  <si>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</si>
  <si>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</si>
  <si>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</si>
  <si>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</si>
  <si>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</si>
  <si>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</si>
  <si>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</si>
  <si>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</si>
  <si>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</si>
  <si>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</si>
  <si>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</si>
  <si>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</si>
  <si>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</si>
  <si>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</si>
  <si>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</si>
  <si>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</si>
  <si>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</si>
  <si>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</si>
  <si>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</si>
  <si>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</si>
  <si>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</si>
  <si>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</si>
  <si>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</si>
  <si>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</si>
  <si>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</si>
  <si>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</si>
  <si>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</si>
  <si>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</si>
  <si>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</si>
  <si>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</si>
  <si>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</si>
  <si>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</si>
  <si>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</si>
  <si>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</si>
  <si>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</si>
  <si>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</si>
  <si>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</si>
  <si>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</si>
  <si>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</si>
  <si>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</si>
  <si>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</si>
  <si>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</si>
  <si>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</si>
  <si>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</si>
  <si>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</si>
  <si>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</si>
  <si>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</si>
  <si>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</si>
  <si>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</si>
  <si>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</si>
  <si>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</si>
  <si>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</si>
  <si>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</si>
  <si>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</si>
  <si>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</si>
  <si>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</si>
  <si>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</si>
  <si>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</si>
  <si>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</si>
  <si>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</si>
  <si>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</si>
  <si>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</si>
  <si>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</si>
  <si>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</si>
  <si>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</si>
  <si>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</si>
  <si>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</si>
  <si>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</si>
  <si>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</si>
  <si>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</si>
  <si>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</si>
  <si>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</si>
  <si>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</si>
  <si>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</si>
  <si>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</si>
  <si>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</si>
  <si>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</si>
  <si>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</si>
  <si>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</si>
  <si>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</si>
  <si>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</si>
  <si>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</si>
  <si>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</si>
  <si>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</si>
  <si>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</si>
  <si>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</si>
  <si>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</si>
  <si>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</si>
  <si>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</si>
  <si>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</si>
  <si>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</si>
  <si>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</si>
  <si>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</si>
  <si>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</si>
  <si>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</si>
  <si>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</si>
  <si>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</si>
  <si>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</si>
  <si>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</si>
  <si>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</si>
  <si>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</si>
  <si>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</si>
  <si>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</si>
  <si>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</si>
  <si>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</si>
  <si>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</si>
  <si>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</si>
  <si>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</si>
  <si>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</si>
  <si>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</si>
  <si>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</si>
  <si>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</si>
  <si>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</si>
  <si>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</si>
  <si>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</si>
  <si>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</si>
  <si>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</si>
  <si>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</si>
  <si>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</si>
  <si>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</si>
  <si>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</si>
  <si>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</si>
  <si>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</si>
  <si>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</si>
  <si>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</si>
  <si>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</si>
  <si>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</si>
  <si>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</si>
  <si>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</si>
  <si>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</si>
  <si>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</si>
  <si>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</si>
  <si>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</si>
  <si>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</si>
  <si>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</si>
  <si>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</si>
  <si>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</si>
  <si>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</si>
  <si>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</si>
  <si>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</si>
  <si>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</si>
  <si>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</si>
  <si>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</si>
  <si>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</si>
  <si>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</si>
  <si>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</si>
  <si>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</si>
  <si>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</si>
  <si>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</si>
  <si>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</si>
  <si>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</si>
  <si>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</si>
  <si>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</si>
  <si>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</si>
  <si>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</si>
  <si>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</si>
  <si>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</si>
  <si>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</si>
  <si>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</si>
  <si>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</si>
  <si>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</si>
  <si>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</si>
  <si>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</si>
  <si>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</si>
  <si>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</si>
  <si>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</si>
  <si>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</si>
  <si>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</si>
  <si>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</si>
  <si>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</si>
  <si>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</si>
  <si>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</si>
  <si>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</si>
  <si>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</si>
  <si>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</si>
  <si>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</si>
  <si>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</si>
  <si>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</si>
  <si>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</si>
  <si>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</si>
  <si>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</si>
  <si>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</si>
  <si>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</si>
  <si>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</si>
  <si>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</si>
  <si>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</si>
  <si>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</si>
  <si>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</si>
  <si>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</si>
  <si>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</si>
  <si>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</si>
  <si>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</si>
  <si>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</si>
  <si>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</si>
  <si>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</si>
  <si>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</si>
  <si>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</si>
  <si>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</si>
  <si>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</si>
  <si>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</si>
  <si>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</si>
  <si>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</si>
  <si>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</si>
  <si>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</si>
  <si>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</si>
  <si>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</si>
  <si>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</si>
  <si>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</si>
  <si>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</si>
  <si>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</si>
  <si>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</si>
  <si>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</si>
  <si>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</si>
  <si>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</si>
  <si>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</si>
  <si>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</si>
  <si>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</si>
  <si>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</si>
  <si>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</si>
  <si>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</si>
  <si>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</si>
  <si>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</si>
  <si>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</si>
  <si>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</si>
  <si>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</si>
  <si>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</si>
  <si>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</si>
  <si>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</si>
  <si>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</si>
  <si>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</si>
  <si>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</si>
  <si>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</si>
  <si>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</si>
  <si>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</si>
  <si>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</si>
  <si>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</si>
  <si>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</si>
  <si>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</si>
  <si>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</si>
  <si>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</si>
  <si>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</si>
  <si>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</si>
  <si>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</si>
  <si>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</si>
  <si>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</si>
  <si>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</si>
  <si>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</si>
  <si>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</si>
  <si>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</si>
  <si>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</si>
  <si>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</si>
  <si>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</si>
  <si>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</si>
  <si>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</si>
  <si>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</si>
  <si>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</si>
  <si>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</si>
  <si>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</si>
  <si>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</si>
  <si>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</si>
  <si>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</si>
  <si>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</si>
  <si>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</si>
  <si>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</si>
  <si>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</si>
  <si>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</si>
  <si>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</si>
  <si>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</si>
  <si>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</si>
  <si>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</si>
  <si>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</si>
  <si>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</si>
  <si>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</si>
  <si>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</si>
  <si>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</si>
  <si>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</si>
  <si>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</si>
  <si>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</si>
  <si>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</si>
  <si>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</si>
  <si>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</si>
  <si>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</si>
  <si>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</si>
  <si>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</si>
  <si>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</si>
  <si>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</si>
  <si>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</si>
  <si>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</si>
  <si>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</si>
  <si>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</si>
  <si>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</si>
  <si>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</si>
  <si>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</si>
  <si>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</si>
  <si>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</si>
  <si>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</si>
  <si>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</si>
  <si>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</si>
  <si>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</si>
  <si>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</si>
  <si>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</si>
  <si>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</si>
  <si>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</si>
  <si>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</si>
  <si>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</si>
  <si>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</si>
  <si>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</si>
  <si>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</si>
  <si>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</si>
  <si>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</si>
  <si>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</si>
  <si>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</si>
  <si>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</si>
  <si>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</si>
  <si>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</si>
  <si>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</si>
  <si>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</si>
  <si>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</si>
  <si>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</si>
  <si>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</si>
  <si>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</si>
  <si>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</si>
  <si>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</si>
  <si>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</si>
  <si>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</si>
  <si>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</si>
  <si>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</si>
  <si>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</si>
  <si>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</si>
  <si>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</si>
  <si>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</si>
  <si>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</si>
  <si>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</si>
  <si>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</si>
  <si>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</si>
  <si>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</si>
  <si>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</si>
  <si>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</si>
  <si>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</si>
  <si>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</si>
  <si>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</si>
  <si>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</si>
  <si>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</si>
  <si>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</si>
  <si>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</si>
  <si>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</si>
  <si>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</si>
  <si>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</si>
  <si>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</si>
  <si>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</si>
  <si>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</si>
  <si>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</si>
  <si>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</si>
  <si>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</si>
  <si>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</si>
  <si>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</si>
  <si>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</si>
  <si>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</si>
  <si>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</si>
  <si>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</si>
  <si>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</si>
  <si>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</si>
  <si>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</si>
  <si>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</si>
  <si>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</si>
  <si>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</si>
  <si>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</si>
  <si>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</si>
  <si>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</si>
  <si>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</si>
  <si>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</si>
  <si>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</si>
  <si>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</si>
  <si>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</si>
  <si>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</si>
  <si>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</si>
  <si>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</si>
  <si>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</si>
  <si>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</si>
  <si>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</si>
  <si>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</si>
  <si>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</si>
  <si>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</si>
  <si>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</si>
  <si>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</si>
  <si>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</si>
  <si>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</si>
  <si>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</si>
  <si>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</si>
  <si>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</si>
  <si>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</si>
  <si>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</si>
  <si>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</si>
  <si>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</si>
  <si>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</si>
  <si>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</si>
  <si>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</si>
  <si>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</si>
  <si>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</si>
  <si>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</si>
  <si>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</si>
  <si>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 xml:space="preserve">                     Съставител: А. Стойкова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</si>
  <si>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</si>
  <si>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</si>
  <si>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</si>
  <si>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 xml:space="preserve">Дата на съставяне: </t>
  </si>
  <si>
    <t>към 31.12.2013 год.</t>
  </si>
  <si>
    <t>Дата на съставяне: 24.01.2014г</t>
  </si>
  <si>
    <t>Ръководител: Н.Милев</t>
  </si>
  <si>
    <t>Н. Милев</t>
  </si>
  <si>
    <t>Дата на съставяне:  24.01.2014г.</t>
  </si>
  <si>
    <t>Ръководител: Н. Милев</t>
  </si>
  <si>
    <t>Дата на съставяне: 24.01.2014г.</t>
  </si>
  <si>
    <t>Предходен период 30.12.2012</t>
  </si>
  <si>
    <t>Текущ период 31.12.2013</t>
  </si>
  <si>
    <t>24.01.2014г.</t>
  </si>
  <si>
    <t>Дата на съставяне:   24.01.2014г.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</si>
</sst>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0.00"/>
  </numFmts>
  <fonts count="27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1"/>
      <color indexed="10"/>
      <name val="Times New Roman"/>
      <family val="1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8" xfId="28" applyNumberFormat="1" applyFont="1" applyFill="1" applyBorder="1" applyAlignment="1" applyProtection="1">
      <alignment horizontal="right" vertical="top" wrapText="1"/>
      <protection/>
    </xf>
    <xf numFmtId="0" fontId="7" fillId="3" borderId="9" xfId="26" applyFont="1" applyFill="1" applyBorder="1" applyAlignment="1" applyProtection="1">
      <alignment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14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14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14" xfId="28" applyNumberFormat="1" applyFont="1" applyFill="1" applyBorder="1" applyAlignment="1" applyProtection="1">
      <alignment vertical="top" wrapText="1"/>
      <protection locked="0"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8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14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6" fillId="5" borderId="16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7" xfId="28" applyNumberFormat="1" applyFont="1" applyBorder="1" applyAlignment="1" applyProtection="1">
      <alignment horizontal="right" vertical="top" wrapText="1"/>
      <protection/>
    </xf>
    <xf numFmtId="1" fontId="6" fillId="0" borderId="18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3" borderId="1" xfId="26" applyNumberFormat="1" applyFont="1" applyFill="1" applyBorder="1" applyAlignment="1" applyProtection="1">
      <alignment vertical="top"/>
      <protection/>
    </xf>
    <xf numFmtId="1" fontId="7" fillId="0" borderId="1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0" xfId="28" applyFont="1" applyFill="1" applyBorder="1" applyAlignment="1" applyProtection="1">
      <alignment vertical="top" wrapText="1"/>
      <protection/>
    </xf>
    <xf numFmtId="49" fontId="12" fillId="0" borderId="21" xfId="28" applyNumberFormat="1" applyFont="1" applyBorder="1" applyAlignment="1" applyProtection="1">
      <alignment horizontal="right" vertical="top" wrapText="1"/>
      <protection/>
    </xf>
    <xf numFmtId="1" fontId="5" fillId="0" borderId="22" xfId="28" applyNumberFormat="1" applyFont="1" applyBorder="1" applyAlignment="1" applyProtection="1">
      <alignment vertical="top" wrapText="1"/>
      <protection/>
    </xf>
    <xf numFmtId="49" fontId="8" fillId="2" borderId="21" xfId="28" applyNumberFormat="1" applyFont="1" applyFill="1" applyBorder="1" applyAlignment="1" applyProtection="1">
      <alignment vertical="center" wrapText="1"/>
      <protection/>
    </xf>
    <xf numFmtId="1" fontId="12" fillId="0" borderId="21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23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4" xfId="30" applyFont="1" applyBorder="1" applyAlignment="1" applyProtection="1">
      <alignment horizontal="center" vertical="center" wrapText="1"/>
      <protection/>
    </xf>
    <xf numFmtId="0" fontId="13" fillId="0" borderId="14" xfId="30" applyFont="1" applyBorder="1" applyAlignment="1" applyProtection="1">
      <alignment horizontal="center" vertical="center" wrapText="1"/>
      <protection/>
    </xf>
    <xf numFmtId="0" fontId="13" fillId="0" borderId="19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4" xfId="30" applyFont="1" applyBorder="1" applyAlignment="1" applyProtection="1">
      <alignment horizontal="center" vertical="center" wrapText="1"/>
      <protection/>
    </xf>
    <xf numFmtId="0" fontId="15" fillId="0" borderId="24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4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4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4" xfId="30" applyNumberFormat="1" applyFont="1" applyFill="1" applyBorder="1" applyAlignment="1" applyProtection="1">
      <alignment vertical="center"/>
      <protection locked="0"/>
    </xf>
    <xf numFmtId="0" fontId="13" fillId="0" borderId="14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4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49" fontId="13" fillId="0" borderId="8" xfId="31" applyNumberFormat="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centerContinuous" vertical="center" wrapText="1"/>
      <protection/>
    </xf>
    <xf numFmtId="0" fontId="13" fillId="0" borderId="24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14" xfId="3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left" vertical="center" wrapText="1"/>
      <protection/>
    </xf>
    <xf numFmtId="0" fontId="13" fillId="3" borderId="17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6" xfId="31" applyFont="1" applyBorder="1" applyAlignment="1">
      <alignment horizontal="center" vertical="center" wrapText="1"/>
      <protection/>
    </xf>
    <xf numFmtId="49" fontId="13" fillId="0" borderId="16" xfId="31" applyNumberFormat="1" applyFont="1" applyBorder="1" applyAlignment="1">
      <alignment horizontal="centerContinuous" vertical="center" wrapText="1"/>
      <protection/>
    </xf>
    <xf numFmtId="0" fontId="13" fillId="0" borderId="25" xfId="3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3" borderId="25" xfId="31" applyFont="1" applyFill="1" applyBorder="1" applyAlignment="1">
      <alignment horizontal="center" vertical="center" wrapText="1"/>
      <protection/>
    </xf>
    <xf numFmtId="0" fontId="13" fillId="0" borderId="11" xfId="31" applyFont="1" applyBorder="1" applyAlignment="1">
      <alignment horizontal="centerContinuous" vertical="center" wrapText="1"/>
      <protection/>
    </xf>
    <xf numFmtId="0" fontId="7" fillId="0" borderId="11" xfId="26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1" xfId="26" applyFont="1" applyBorder="1" applyAlignment="1">
      <alignment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49" fontId="13" fillId="0" borderId="19" xfId="31" applyNumberFormat="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9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7" xfId="31" applyNumberFormat="1" applyFont="1" applyBorder="1" applyAlignment="1" applyProtection="1">
      <alignment vertical="center"/>
      <protection/>
    </xf>
    <xf numFmtId="49" fontId="13" fillId="0" borderId="14" xfId="31" applyNumberFormat="1" applyFont="1" applyBorder="1" applyAlignment="1">
      <alignment horizontal="center" vertical="center" wrapText="1"/>
      <protection/>
    </xf>
    <xf numFmtId="1" fontId="14" fillId="3" borderId="14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4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 locked="0"/>
    </xf>
    <xf numFmtId="3" fontId="14" fillId="0" borderId="19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7" xfId="25" applyNumberFormat="1" applyFont="1" applyBorder="1" applyAlignment="1" applyProtection="1">
      <alignment horizontal="center" vertical="center" wrapText="1"/>
      <protection/>
    </xf>
    <xf numFmtId="0" fontId="13" fillId="0" borderId="14" xfId="25" applyFont="1" applyBorder="1" applyAlignment="1" applyProtection="1">
      <alignment vertical="justify" wrapText="1"/>
      <protection/>
    </xf>
    <xf numFmtId="49" fontId="14" fillId="3" borderId="14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4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19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vertical="justify"/>
      <protection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14" xfId="22" applyFont="1" applyBorder="1" applyAlignment="1" applyProtection="1">
      <alignment horizontal="centerContinuous" vertical="center" wrapText="1"/>
      <protection/>
    </xf>
    <xf numFmtId="49" fontId="13" fillId="0" borderId="17" xfId="22" applyNumberFormat="1" applyFont="1" applyBorder="1" applyAlignment="1" applyProtection="1">
      <alignment horizontal="center" vertical="center" wrapText="1"/>
      <protection/>
    </xf>
    <xf numFmtId="1" fontId="13" fillId="0" borderId="24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14" xfId="23" applyFont="1" applyBorder="1" applyAlignment="1" applyProtection="1">
      <alignment horizontal="centerContinuous" vertical="center" wrapText="1"/>
      <protection/>
    </xf>
    <xf numFmtId="49" fontId="13" fillId="0" borderId="17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4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5" xfId="23" applyNumberFormat="1" applyFont="1" applyBorder="1" applyAlignment="1" applyProtection="1">
      <alignment horizontal="center" vertical="center" wrapText="1"/>
      <protection/>
    </xf>
    <xf numFmtId="0" fontId="13" fillId="0" borderId="17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4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5" applyFont="1" applyBorder="1" applyAlignment="1">
      <alignment vertical="justify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6" fillId="0" borderId="0" xfId="28" applyNumberFormat="1" applyFont="1" applyAlignment="1" applyProtection="1">
      <alignment vertical="top" wrapText="1"/>
      <protection locked="0"/>
    </xf>
    <xf numFmtId="1" fontId="14" fillId="0" borderId="1" xfId="31" applyNumberFormat="1" applyFont="1" applyFill="1" applyBorder="1" applyAlignment="1" applyProtection="1">
      <alignment vertical="center"/>
      <protection locked="0"/>
    </xf>
    <xf numFmtId="1" fontId="23" fillId="4" borderId="14" xfId="28" applyNumberFormat="1" applyFont="1" applyFill="1" applyBorder="1" applyAlignment="1" applyProtection="1">
      <alignment vertical="top" wrapText="1"/>
      <protection locked="0"/>
    </xf>
    <xf numFmtId="1" fontId="19" fillId="7" borderId="1" xfId="29" applyNumberFormat="1" applyFont="1" applyFill="1" applyBorder="1" applyAlignment="1" applyProtection="1">
      <alignment wrapText="1"/>
      <protection locked="0"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 applyAlignment="1" applyProtection="1">
      <alignment horizontal="center" vertical="center" wrapText="1"/>
      <protection locked="0"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7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Fill="1" applyBorder="1" applyAlignment="1" applyProtection="1">
      <alignment horizontal="right" vertical="center" wrapText="1"/>
      <protection/>
    </xf>
    <xf numFmtId="1" fontId="14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5" applyNumberFormat="1" applyFont="1" applyFill="1" applyBorder="1" applyAlignment="1" applyProtection="1">
      <alignment horizontal="right" vertical="center"/>
      <protection locked="0"/>
    </xf>
    <xf numFmtId="1" fontId="15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5" applyNumberFormat="1" applyFont="1" applyBorder="1" applyAlignment="1" applyProtection="1">
      <alignment horizontal="right" vertical="center" wrapText="1"/>
      <protection/>
    </xf>
    <xf numFmtId="1" fontId="14" fillId="0" borderId="19" xfId="25" applyNumberFormat="1" applyFont="1" applyBorder="1" applyAlignment="1" applyProtection="1">
      <alignment vertical="center" wrapText="1"/>
      <protection/>
    </xf>
    <xf numFmtId="1" fontId="5" fillId="0" borderId="28" xfId="28" applyNumberFormat="1" applyFont="1" applyBorder="1" applyAlignment="1" applyProtection="1">
      <alignment vertical="top" wrapText="1"/>
      <protection/>
    </xf>
    <xf numFmtId="0" fontId="25" fillId="2" borderId="5" xfId="28" applyFont="1" applyFill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/>
    </xf>
    <xf numFmtId="0" fontId="13" fillId="0" borderId="11" xfId="25" applyFont="1" applyBorder="1" applyAlignment="1" applyProtection="1">
      <alignment horizontal="center" vertical="center" wrapText="1"/>
      <protection/>
    </xf>
    <xf numFmtId="0" fontId="13" fillId="0" borderId="27" xfId="25" applyFont="1" applyBorder="1" applyAlignment="1" applyProtection="1">
      <alignment horizontal="center" vertical="center" wrapText="1"/>
      <protection/>
    </xf>
    <xf numFmtId="49" fontId="13" fillId="0" borderId="17" xfId="25" applyNumberFormat="1" applyFont="1" applyBorder="1" applyAlignment="1" applyProtection="1">
      <alignment horizontal="center" vertical="center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6" fillId="0" borderId="16" xfId="28" applyFont="1" applyBorder="1" applyAlignment="1" applyProtection="1">
      <alignment horizontal="right" vertical="top" wrapText="1"/>
      <protection locked="0"/>
    </xf>
    <xf numFmtId="0" fontId="7" fillId="0" borderId="29" xfId="26" applyFont="1" applyBorder="1" applyAlignment="1">
      <alignment horizontal="right" vertical="top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6" applyFont="1" applyAlignment="1">
      <alignment vertical="top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1" fontId="13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2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2" xfId="28" applyNumberFormat="1" applyFont="1" applyBorder="1" applyAlignment="1" applyProtection="1">
      <alignment horizontal="left" vertical="top" wrapText="1"/>
      <protection/>
    </xf>
    <xf numFmtId="0" fontId="13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left"/>
      <protection locked="0"/>
    </xf>
    <xf numFmtId="0" fontId="13" fillId="0" borderId="17" xfId="25" applyFont="1" applyBorder="1" applyAlignment="1" applyProtection="1">
      <alignment horizontal="center" vertical="center" wrapText="1"/>
      <protection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  <xf numFmtId="1" fontId="14" fillId="0" borderId="14" xfId="31" applyNumberFormat="1" applyFont="1" applyFill="1" applyBorder="1" applyAlignment="1" applyProtection="1">
      <alignment vertic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2"/>
  <sheetViews>
    <sheetView zoomScale="75" zoomScaleNormal="75" workbookViewId="0" topLeftCell="A8">
      <selection activeCell="D56" sqref="D56"/>
    </sheetView>
  </sheetViews>
  <sheetFormatPr defaultColWidth="9.14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6.0039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4" t="s">
        <v>1</v>
      </c>
      <c r="B3" s="565"/>
      <c r="C3" s="565"/>
      <c r="D3" s="565"/>
      <c r="E3" s="11" t="s">
        <v>848</v>
      </c>
      <c r="F3" s="12" t="s">
        <v>2</v>
      </c>
      <c r="G3" s="6"/>
      <c r="H3" s="13">
        <v>102003626</v>
      </c>
    </row>
    <row r="4" spans="1:8" ht="15">
      <c r="A4" s="564" t="s">
        <v>3</v>
      </c>
      <c r="B4" s="570"/>
      <c r="C4" s="570"/>
      <c r="D4" s="570"/>
      <c r="E4" s="14" t="s">
        <v>4</v>
      </c>
      <c r="F4" s="566" t="s">
        <v>5</v>
      </c>
      <c r="G4" s="567"/>
      <c r="H4" s="13" t="s">
        <v>6</v>
      </c>
    </row>
    <row r="5" spans="1:8" ht="15">
      <c r="A5" s="564" t="s">
        <v>7</v>
      </c>
      <c r="B5" s="565"/>
      <c r="C5" s="565"/>
      <c r="D5" s="565"/>
      <c r="E5" s="15" t="s">
        <v>859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87.8</v>
      </c>
    </row>
    <row r="12" spans="1:8" ht="12.75" customHeight="1">
      <c r="A12" s="34" t="s">
        <v>26</v>
      </c>
      <c r="B12" s="40" t="s">
        <v>27</v>
      </c>
      <c r="C12" s="41">
        <v>195</v>
      </c>
      <c r="D12" s="41">
        <v>232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212</v>
      </c>
      <c r="D14" s="41">
        <v>237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16</v>
      </c>
      <c r="D15" s="41">
        <v>11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9</v>
      </c>
      <c r="D16" s="41">
        <v>13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>
        <v>13</v>
      </c>
      <c r="D17" s="41"/>
      <c r="E17" s="45" t="s">
        <v>48</v>
      </c>
      <c r="F17" s="48" t="s">
        <v>49</v>
      </c>
      <c r="G17" s="49">
        <f>SUM(G11:G16)</f>
        <v>88</v>
      </c>
      <c r="H17" s="49">
        <v>87.8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9</v>
      </c>
      <c r="D18" s="41">
        <v>8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4332</v>
      </c>
      <c r="D19" s="54">
        <f>SUM(D10:D18)</f>
        <v>4379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3698.3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v>815.7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8.8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806.9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6</v>
      </c>
      <c r="D26" s="41">
        <v>7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6</v>
      </c>
      <c r="D27" s="54">
        <f>SUM(D23:D26)</f>
        <v>7</v>
      </c>
      <c r="E27" s="61" t="s">
        <v>85</v>
      </c>
      <c r="F27" s="42" t="s">
        <v>86</v>
      </c>
      <c r="G27" s="49">
        <f>G28+G29+G30</f>
        <v>-2659</v>
      </c>
      <c r="H27" s="49">
        <f>H28+H29+H30</f>
        <v>63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>
        <v>63</v>
      </c>
      <c r="H28" s="43">
        <v>63</v>
      </c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-2722</v>
      </c>
      <c r="H29" s="46">
        <v>0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v>0</v>
      </c>
      <c r="E32" s="45" t="s">
        <v>102</v>
      </c>
      <c r="F32" s="42" t="s">
        <v>103</v>
      </c>
      <c r="G32" s="46">
        <v>-1439</v>
      </c>
      <c r="H32" s="46">
        <v>-2722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-4098</v>
      </c>
      <c r="H33" s="49">
        <f>H27+H31+H32</f>
        <v>-2659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504</v>
      </c>
      <c r="H36" s="49">
        <f>H17+H25+H33</f>
        <v>1942.8000000000002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856</v>
      </c>
      <c r="B41" s="72" t="s">
        <v>129</v>
      </c>
      <c r="C41" s="41"/>
      <c r="D41" s="41"/>
      <c r="E41" s="45" t="s">
        <v>130</v>
      </c>
      <c r="F41" s="42" t="s">
        <v>131</v>
      </c>
      <c r="G41" s="43"/>
      <c r="H41" s="43"/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43"/>
      <c r="H42" s="43">
        <v>3821</v>
      </c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43">
        <f>2558+93+15+86+2196+100</f>
        <v>5048</v>
      </c>
      <c r="H44" s="43"/>
    </row>
    <row r="45" spans="1:13" ht="12.75" customHeight="1">
      <c r="A45" s="34" t="s">
        <v>143</v>
      </c>
      <c r="B45" s="40" t="s">
        <v>144</v>
      </c>
      <c r="C45" s="41"/>
      <c r="D45" s="41">
        <v>875</v>
      </c>
      <c r="E45" s="57" t="s">
        <v>145</v>
      </c>
      <c r="F45" s="42" t="s">
        <v>146</v>
      </c>
      <c r="G45" s="43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/>
      <c r="H46" s="43"/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5048</v>
      </c>
      <c r="H47" s="49">
        <f>SUM(H41:H46)</f>
        <v>3821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875</v>
      </c>
      <c r="E49" s="57" t="s">
        <v>157</v>
      </c>
      <c r="F49" s="48" t="s">
        <v>158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43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369</v>
      </c>
      <c r="H51" s="43">
        <v>369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4345</v>
      </c>
      <c r="D53" s="54">
        <f>D19+D20+D21+D27+D32+D43+D49+D51+D52</f>
        <v>5268</v>
      </c>
      <c r="E53" s="36" t="s">
        <v>171</v>
      </c>
      <c r="F53" s="69" t="s">
        <v>172</v>
      </c>
      <c r="G53" s="49">
        <f>G47+G49+G50+G51+G52</f>
        <v>5417</v>
      </c>
      <c r="H53" s="49">
        <f>H47+H49+H50+H51+H52</f>
        <v>4190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f>1312-3</f>
        <v>1309</v>
      </c>
      <c r="D56" s="41">
        <v>1365</v>
      </c>
      <c r="E56" s="36" t="s">
        <v>128</v>
      </c>
      <c r="F56" s="83"/>
      <c r="G56" s="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43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43"/>
      <c r="H58" s="43"/>
    </row>
    <row r="59" spans="1:18" ht="12.75" customHeight="1">
      <c r="A59" s="34" t="s">
        <v>186</v>
      </c>
      <c r="B59" s="47" t="s">
        <v>187</v>
      </c>
      <c r="C59" s="41">
        <v>798</v>
      </c>
      <c r="D59" s="41">
        <v>777</v>
      </c>
      <c r="E59" s="45" t="s">
        <v>188</v>
      </c>
      <c r="F59" s="83" t="s">
        <v>189</v>
      </c>
      <c r="G59" s="49">
        <f>SUM(G60:G66)</f>
        <v>3382</v>
      </c>
      <c r="H59" s="49">
        <f>SUM(H60:H66)</f>
        <v>5123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/>
      <c r="H60" s="43"/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/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2107</v>
      </c>
      <c r="D62" s="54">
        <f>SUM(D56:D61)</f>
        <v>2142</v>
      </c>
      <c r="E62" s="36" t="s">
        <v>199</v>
      </c>
      <c r="F62" s="42" t="s">
        <v>200</v>
      </c>
      <c r="G62" s="43">
        <f>1170+344</f>
        <v>1514</v>
      </c>
      <c r="H62" s="43">
        <v>2494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1171</v>
      </c>
      <c r="H63" s="43">
        <v>1171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410</v>
      </c>
      <c r="H64" s="43">
        <v>736</v>
      </c>
    </row>
    <row r="65" spans="1:8" ht="12.75" customHeight="1">
      <c r="A65" s="34" t="s">
        <v>206</v>
      </c>
      <c r="B65" s="40" t="s">
        <v>207</v>
      </c>
      <c r="C65" s="41"/>
      <c r="D65" s="41">
        <v>676</v>
      </c>
      <c r="E65" s="36" t="s">
        <v>208</v>
      </c>
      <c r="F65" s="42" t="s">
        <v>209</v>
      </c>
      <c r="G65" s="43">
        <f>23+3+9</f>
        <v>35</v>
      </c>
      <c r="H65" s="43">
        <v>81</v>
      </c>
    </row>
    <row r="66" spans="1:8" ht="12.75" customHeight="1">
      <c r="A66" s="34" t="s">
        <v>210</v>
      </c>
      <c r="B66" s="40" t="s">
        <v>211</v>
      </c>
      <c r="C66" s="41">
        <f>517+47-160</f>
        <v>404</v>
      </c>
      <c r="D66" s="41">
        <v>794</v>
      </c>
      <c r="E66" s="36" t="s">
        <v>212</v>
      </c>
      <c r="F66" s="42" t="s">
        <v>213</v>
      </c>
      <c r="G66" s="43">
        <f>148+41+23+40</f>
        <v>252</v>
      </c>
      <c r="H66" s="43">
        <v>641</v>
      </c>
    </row>
    <row r="67" spans="1:8" ht="12.75" customHeight="1">
      <c r="A67" s="34" t="s">
        <v>214</v>
      </c>
      <c r="B67" s="40" t="s">
        <v>215</v>
      </c>
      <c r="C67" s="41">
        <v>1622</v>
      </c>
      <c r="D67" s="41">
        <v>1795</v>
      </c>
      <c r="E67" s="57" t="s">
        <v>80</v>
      </c>
      <c r="F67" s="42" t="s">
        <v>216</v>
      </c>
      <c r="G67" s="43">
        <f>94+9+114+1</f>
        <v>218</v>
      </c>
      <c r="H67" s="43">
        <v>354</v>
      </c>
    </row>
    <row r="68" spans="1:8" ht="12.75" customHeight="1">
      <c r="A68" s="34" t="s">
        <v>855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38</v>
      </c>
      <c r="H68" s="43">
        <v>38</v>
      </c>
    </row>
    <row r="69" spans="1:18" ht="12.75" customHeight="1">
      <c r="A69" s="34" t="s">
        <v>220</v>
      </c>
      <c r="B69" s="40" t="s">
        <v>221</v>
      </c>
      <c r="C69" s="41">
        <f>66+163</f>
        <v>229</v>
      </c>
      <c r="D69" s="41">
        <v>229</v>
      </c>
      <c r="E69" s="61" t="s">
        <v>48</v>
      </c>
      <c r="F69" s="84" t="s">
        <v>222</v>
      </c>
      <c r="G69" s="85">
        <f>G57+G58+G59+G67+G68</f>
        <v>3638</v>
      </c>
      <c r="H69" s="85">
        <f>H57+H58+H59+H67+H68</f>
        <v>5515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/>
      <c r="D70" s="41">
        <v>76</v>
      </c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f>68+714-6</f>
        <v>776</v>
      </c>
      <c r="D72" s="41">
        <v>636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3031</v>
      </c>
      <c r="D73" s="54">
        <f>SUM(D65:D72)</f>
        <v>4206</v>
      </c>
      <c r="E73" s="57" t="s">
        <v>159</v>
      </c>
      <c r="F73" s="48" t="s">
        <v>232</v>
      </c>
      <c r="G73" s="43"/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857</v>
      </c>
      <c r="B76" s="40" t="s">
        <v>236</v>
      </c>
      <c r="C76" s="54">
        <f>SUM(C77:C79)</f>
        <v>0</v>
      </c>
      <c r="D76" s="54"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3638</v>
      </c>
      <c r="H77" s="90">
        <f>H69+H72+H73+H74</f>
        <v>5515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>
        <v>46</v>
      </c>
      <c r="D85" s="41">
        <v>5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27</v>
      </c>
      <c r="D86" s="41">
        <v>26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73</v>
      </c>
      <c r="D87" s="54">
        <f>SUM(D85:D86)</f>
        <v>31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>
        <v>3</v>
      </c>
      <c r="D88" s="41">
        <v>1</v>
      </c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5214</v>
      </c>
      <c r="D89" s="54">
        <f>D62+D73+D82+D87+D88</f>
        <v>6380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9559</v>
      </c>
      <c r="D90" s="96">
        <f>D53+D89</f>
        <v>11648</v>
      </c>
      <c r="E90" s="97" t="s">
        <v>263</v>
      </c>
      <c r="F90" s="98" t="s">
        <v>264</v>
      </c>
      <c r="G90" s="556">
        <f>G36+G37+G53+G77</f>
        <v>9559</v>
      </c>
      <c r="H90" s="556">
        <f>H36+H37+H53+H77</f>
        <v>11647.8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42">
        <f>G90-C90</f>
        <v>0</v>
      </c>
      <c r="H93" s="6"/>
      <c r="M93" s="62"/>
    </row>
    <row r="94" spans="1:13" ht="12.75" customHeight="1">
      <c r="A94" s="108" t="s">
        <v>860</v>
      </c>
      <c r="B94" s="106"/>
      <c r="C94" s="568" t="s">
        <v>852</v>
      </c>
      <c r="D94" s="568"/>
      <c r="E94" s="568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"/>
      <c r="H95" s="6"/>
    </row>
    <row r="96" spans="1:5" ht="12.75" customHeight="1">
      <c r="A96" s="111"/>
      <c r="B96" s="111"/>
      <c r="C96" s="568" t="s">
        <v>861</v>
      </c>
      <c r="D96" s="569"/>
      <c r="E96" s="569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5:D86 C20:D21 C11:D18 C30:D30 C35:D36 G11:H13 G22:H24 C88:D88 G28:H28 G19:H19 C38:D42 G49:H52 G57:H58 G41:H46 G31:H31 G72:H74 C65:D72 C77:D81 C56:D61 C45:D48 C51:D52 C23:D26 G60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2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9">
      <selection activeCell="D14" sqref="D14"/>
    </sheetView>
  </sheetViews>
  <sheetFormatPr defaultColWidth="9.14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73" t="s">
        <v>848</v>
      </c>
      <c r="C2" s="573"/>
      <c r="D2" s="573"/>
      <c r="E2" s="573"/>
      <c r="F2" s="575" t="s">
        <v>2</v>
      </c>
      <c r="G2" s="575"/>
      <c r="H2" s="123">
        <v>102003626</v>
      </c>
    </row>
    <row r="3" spans="1:8" ht="15">
      <c r="A3" s="121" t="s">
        <v>267</v>
      </c>
      <c r="B3" s="573" t="s">
        <v>4</v>
      </c>
      <c r="C3" s="573"/>
      <c r="D3" s="573"/>
      <c r="E3" s="573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74" t="s">
        <v>859</v>
      </c>
      <c r="C4" s="574"/>
      <c r="D4" s="574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60</v>
      </c>
      <c r="D9" s="140">
        <v>60</v>
      </c>
      <c r="E9" s="138" t="s">
        <v>277</v>
      </c>
      <c r="F9" s="141" t="s">
        <v>278</v>
      </c>
      <c r="G9" s="142">
        <v>0</v>
      </c>
      <c r="H9" s="142">
        <v>0</v>
      </c>
    </row>
    <row r="10" spans="1:8" ht="12">
      <c r="A10" s="138" t="s">
        <v>279</v>
      </c>
      <c r="B10" s="139" t="s">
        <v>280</v>
      </c>
      <c r="C10" s="140">
        <f>836+77</f>
        <v>913</v>
      </c>
      <c r="D10" s="140">
        <f>1137+66</f>
        <v>1203</v>
      </c>
      <c r="E10" s="138" t="s">
        <v>281</v>
      </c>
      <c r="F10" s="141" t="s">
        <v>282</v>
      </c>
      <c r="G10" s="142"/>
      <c r="H10" s="142"/>
    </row>
    <row r="11" spans="1:8" ht="12">
      <c r="A11" s="138" t="s">
        <v>283</v>
      </c>
      <c r="B11" s="139" t="s">
        <v>284</v>
      </c>
      <c r="C11" s="140">
        <v>64</v>
      </c>
      <c r="D11" s="140">
        <v>637</v>
      </c>
      <c r="E11" s="143" t="s">
        <v>285</v>
      </c>
      <c r="F11" s="141" t="s">
        <v>286</v>
      </c>
      <c r="G11" s="142">
        <v>187</v>
      </c>
      <c r="H11" s="142">
        <v>4503</v>
      </c>
    </row>
    <row r="12" spans="1:8" ht="12">
      <c r="A12" s="138" t="s">
        <v>287</v>
      </c>
      <c r="B12" s="139" t="s">
        <v>288</v>
      </c>
      <c r="C12" s="140">
        <v>176</v>
      </c>
      <c r="D12" s="140">
        <v>271</v>
      </c>
      <c r="E12" s="143" t="s">
        <v>80</v>
      </c>
      <c r="F12" s="141" t="s">
        <v>289</v>
      </c>
      <c r="G12" s="142">
        <v>694</v>
      </c>
      <c r="H12" s="142">
        <f>681-173</f>
        <v>508</v>
      </c>
    </row>
    <row r="13" spans="1:18" ht="12">
      <c r="A13" s="138" t="s">
        <v>290</v>
      </c>
      <c r="B13" s="139" t="s">
        <v>291</v>
      </c>
      <c r="C13" s="140">
        <v>30</v>
      </c>
      <c r="D13" s="140">
        <v>40</v>
      </c>
      <c r="E13" s="144" t="s">
        <v>53</v>
      </c>
      <c r="F13" s="145" t="s">
        <v>292</v>
      </c>
      <c r="G13" s="147">
        <f>SUM(G9:G12)</f>
        <v>881</v>
      </c>
      <c r="H13" s="147">
        <f>SUM(H9:H12)</f>
        <v>5011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>
        <f>16+1+50</f>
        <v>67</v>
      </c>
      <c r="D14" s="140">
        <v>81</v>
      </c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>
        <v>-21</v>
      </c>
      <c r="D15" s="148">
        <f>4738-777-12</f>
        <v>3949</v>
      </c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>
        <v>238</v>
      </c>
      <c r="D16" s="148">
        <v>1026</v>
      </c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/>
      <c r="D17" s="152">
        <v>2</v>
      </c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1527</v>
      </c>
      <c r="D19" s="154">
        <f>SUM(D9:D17)</f>
        <v>7269</v>
      </c>
      <c r="E19" s="133" t="s">
        <v>309</v>
      </c>
      <c r="F19" s="146" t="s">
        <v>310</v>
      </c>
      <c r="G19" s="142">
        <v>44</v>
      </c>
      <c r="H19" s="142">
        <v>53</v>
      </c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836</v>
      </c>
      <c r="D22" s="140">
        <v>517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44</v>
      </c>
      <c r="H24" s="147">
        <f>SUM(H19:H23)</f>
        <v>53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>
        <v>1</v>
      </c>
      <c r="D25" s="140"/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837</v>
      </c>
      <c r="D26" s="154">
        <f>SUM(D22:D25)</f>
        <v>517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2364</v>
      </c>
      <c r="D28" s="137">
        <f>D19+D26</f>
        <v>7786</v>
      </c>
      <c r="E28" s="131" t="s">
        <v>331</v>
      </c>
      <c r="F28" s="149" t="s">
        <v>332</v>
      </c>
      <c r="G28" s="147">
        <f>G13+G15+G24</f>
        <v>925</v>
      </c>
      <c r="H28" s="147">
        <f>H13+H15+H24</f>
        <v>5064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/>
      <c r="E30" s="131" t="s">
        <v>335</v>
      </c>
      <c r="F30" s="149" t="s">
        <v>336</v>
      </c>
      <c r="G30" s="158">
        <f>C28-G28</f>
        <v>1439</v>
      </c>
      <c r="H30" s="158">
        <f>D28-H28</f>
        <v>2722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/>
      <c r="E32" s="135" t="s">
        <v>343</v>
      </c>
      <c r="F32" s="146" t="s">
        <v>344</v>
      </c>
      <c r="G32" s="142"/>
      <c r="H32" s="142"/>
    </row>
    <row r="33" spans="1:18" ht="12">
      <c r="A33" s="161" t="s">
        <v>345</v>
      </c>
      <c r="B33" s="157" t="s">
        <v>346</v>
      </c>
      <c r="C33" s="154">
        <f>C28+C32</f>
        <v>2364</v>
      </c>
      <c r="D33" s="154">
        <f>D28+D32</f>
        <v>7786</v>
      </c>
      <c r="E33" s="131" t="s">
        <v>347</v>
      </c>
      <c r="F33" s="149" t="s">
        <v>348</v>
      </c>
      <c r="G33" s="158">
        <f>G28+G32</f>
        <v>925</v>
      </c>
      <c r="H33" s="158">
        <f>H28+H32</f>
        <v>5064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/>
      <c r="E34" s="161" t="s">
        <v>351</v>
      </c>
      <c r="F34" s="149" t="s">
        <v>352</v>
      </c>
      <c r="G34" s="147">
        <f>C33-G33</f>
        <v>1439</v>
      </c>
      <c r="H34" s="147">
        <f>D33-H33</f>
        <v>2722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C34*0.1</f>
        <v>0</v>
      </c>
      <c r="D35" s="154"/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/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/>
      <c r="D37" s="165"/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>
        <f>C34-C35</f>
        <v>0</v>
      </c>
      <c r="D39" s="171"/>
      <c r="E39" s="172" t="s">
        <v>363</v>
      </c>
      <c r="F39" s="173" t="s">
        <v>364</v>
      </c>
      <c r="G39" s="174">
        <f>G34+C35</f>
        <v>1439</v>
      </c>
      <c r="H39" s="174">
        <f>H34+D35</f>
        <v>2722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/>
      <c r="E41" s="131" t="s">
        <v>370</v>
      </c>
      <c r="F41" s="176" t="s">
        <v>371</v>
      </c>
      <c r="G41" s="132">
        <f>G39</f>
        <v>1439</v>
      </c>
      <c r="H41" s="132">
        <f>H39</f>
        <v>2722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2364</v>
      </c>
      <c r="D42" s="158">
        <f>D33+D35+D39</f>
        <v>7786</v>
      </c>
      <c r="E42" s="161" t="s">
        <v>374</v>
      </c>
      <c r="F42" s="170" t="s">
        <v>375</v>
      </c>
      <c r="G42" s="158">
        <f>G33+G39</f>
        <v>2364</v>
      </c>
      <c r="H42" s="158">
        <f>H33+H39</f>
        <v>7786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6" t="s">
        <v>376</v>
      </c>
      <c r="B45" s="576"/>
      <c r="C45" s="576"/>
      <c r="D45" s="576"/>
      <c r="E45" s="576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860</v>
      </c>
      <c r="B48" s="182"/>
      <c r="C48" s="183" t="s">
        <v>377</v>
      </c>
      <c r="D48" s="571" t="s">
        <v>853</v>
      </c>
      <c r="E48" s="571"/>
      <c r="F48" s="571"/>
      <c r="G48" s="571"/>
      <c r="H48" s="571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72" t="s">
        <v>862</v>
      </c>
      <c r="E50" s="572"/>
      <c r="F50" s="572"/>
      <c r="G50" s="572"/>
      <c r="H50" s="572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31:D32 C36:D36 C38:D38 C40:D40 C22:D25 G15:H16 G9:H12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D19" sqref="D19"/>
    </sheetView>
  </sheetViews>
  <sheetFormatPr defaultColWidth="9.14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859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867</v>
      </c>
      <c r="D7" s="211" t="s">
        <v>866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v>192</v>
      </c>
      <c r="D10" s="220">
        <v>143</v>
      </c>
      <c r="E10" s="217"/>
      <c r="F10" s="217"/>
    </row>
    <row r="11" spans="1:13" ht="12">
      <c r="A11" s="218" t="s">
        <v>385</v>
      </c>
      <c r="B11" s="219" t="s">
        <v>386</v>
      </c>
      <c r="C11" s="220">
        <v>-55</v>
      </c>
      <c r="D11" s="220">
        <v>-117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v>-133</v>
      </c>
      <c r="D13" s="220">
        <v>-15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/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/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v>-456</v>
      </c>
      <c r="D19" s="220">
        <v>488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-452</v>
      </c>
      <c r="D20" s="216">
        <f>SUM(D10:D19)</f>
        <v>499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>
        <v>435</v>
      </c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435</v>
      </c>
      <c r="D32" s="216">
        <f>SUM(D22:D31)</f>
        <v>0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>
        <v>64</v>
      </c>
      <c r="D36" s="220"/>
      <c r="E36" s="217"/>
      <c r="F36" s="217"/>
    </row>
    <row r="37" spans="1:6" ht="12">
      <c r="A37" s="218" t="s">
        <v>434</v>
      </c>
      <c r="B37" s="219" t="s">
        <v>435</v>
      </c>
      <c r="C37" s="220"/>
      <c r="D37" s="220">
        <v>-202</v>
      </c>
      <c r="E37" s="217"/>
      <c r="F37" s="217"/>
    </row>
    <row r="38" spans="1:6" ht="12">
      <c r="A38" s="218" t="s">
        <v>436</v>
      </c>
      <c r="B38" s="219" t="s">
        <v>437</v>
      </c>
      <c r="C38" s="220"/>
      <c r="D38" s="220"/>
      <c r="E38" s="217"/>
      <c r="F38" s="217"/>
    </row>
    <row r="39" spans="1:6" ht="12">
      <c r="A39" s="218" t="s">
        <v>438</v>
      </c>
      <c r="B39" s="219" t="s">
        <v>439</v>
      </c>
      <c r="C39" s="220">
        <v>-5</v>
      </c>
      <c r="D39" s="220">
        <v>-440</v>
      </c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/>
      <c r="D41" s="220"/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59</v>
      </c>
      <c r="D42" s="216">
        <f>SUM(D34:D41)</f>
        <v>-642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42</v>
      </c>
      <c r="D43" s="216">
        <f>D20+D32+D42</f>
        <v>-143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31</v>
      </c>
      <c r="D44" s="230">
        <v>174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73</v>
      </c>
      <c r="D45" s="216">
        <f>D44+D43</f>
        <v>31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863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7"/>
      <c r="D50" s="577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864</v>
      </c>
      <c r="C52" s="577"/>
      <c r="D52" s="577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85" zoomScaleNormal="85" workbookViewId="0" topLeftCell="A10">
      <selection activeCell="J16" sqref="J16"/>
    </sheetView>
  </sheetViews>
  <sheetFormatPr defaultColWidth="9.14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8" t="s">
        <v>456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73" t="s">
        <v>848</v>
      </c>
      <c r="C3" s="573"/>
      <c r="D3" s="573"/>
      <c r="E3" s="573"/>
      <c r="F3" s="573"/>
      <c r="G3" s="573"/>
      <c r="H3" s="573"/>
      <c r="I3" s="573"/>
      <c r="J3" s="243"/>
      <c r="K3" s="581" t="s">
        <v>2</v>
      </c>
      <c r="L3" s="581"/>
      <c r="M3" s="245">
        <v>102003626</v>
      </c>
      <c r="N3" s="239"/>
    </row>
    <row r="4" spans="1:15" s="240" customFormat="1" ht="13.5" customHeight="1">
      <c r="A4" s="121" t="s">
        <v>457</v>
      </c>
      <c r="B4" s="573" t="s">
        <v>4</v>
      </c>
      <c r="C4" s="573"/>
      <c r="D4" s="573"/>
      <c r="E4" s="573"/>
      <c r="F4" s="573"/>
      <c r="G4" s="573"/>
      <c r="H4" s="573"/>
      <c r="I4" s="573"/>
      <c r="J4" s="246"/>
      <c r="K4" s="582" t="s">
        <v>5</v>
      </c>
      <c r="L4" s="582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83" t="s">
        <v>859</v>
      </c>
      <c r="C5" s="583"/>
      <c r="D5" s="583"/>
      <c r="E5" s="583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>
        <v>63</v>
      </c>
      <c r="J11" s="285">
        <v>-2722</v>
      </c>
      <c r="K11" s="286"/>
      <c r="L11" s="287">
        <f>SUM(C11:K11)</f>
        <v>1942.8999999999996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v>88</v>
      </c>
      <c r="D15" s="293">
        <v>0</v>
      </c>
      <c r="E15" s="293">
        <v>3698</v>
      </c>
      <c r="F15" s="293">
        <v>9</v>
      </c>
      <c r="G15" s="293">
        <v>0</v>
      </c>
      <c r="H15" s="293">
        <v>806.9</v>
      </c>
      <c r="I15" s="293">
        <v>63</v>
      </c>
      <c r="J15" s="293">
        <v>-2722</v>
      </c>
      <c r="K15" s="293">
        <v>0</v>
      </c>
      <c r="L15" s="287">
        <f t="shared" si="0"/>
        <v>1942.8999999999996</v>
      </c>
      <c r="M15" s="293">
        <v>0</v>
      </c>
      <c r="N15" s="290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612">
        <v>-1439</v>
      </c>
      <c r="K16" s="286"/>
      <c r="L16" s="287">
        <f t="shared" si="0"/>
        <v>-1439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7">
        <f t="shared" si="0"/>
        <v>0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1" ref="D29:K29">D15+SUM(D16:D28)</f>
        <v>0</v>
      </c>
      <c r="E29" s="289">
        <f t="shared" si="1"/>
        <v>3698</v>
      </c>
      <c r="F29" s="289">
        <f t="shared" si="1"/>
        <v>9</v>
      </c>
      <c r="G29" s="289">
        <f t="shared" si="1"/>
        <v>0</v>
      </c>
      <c r="H29" s="289">
        <f t="shared" si="1"/>
        <v>806.9</v>
      </c>
      <c r="I29" s="289">
        <f t="shared" si="1"/>
        <v>63</v>
      </c>
      <c r="J29" s="289">
        <f t="shared" si="1"/>
        <v>-4161</v>
      </c>
      <c r="K29" s="289">
        <f t="shared" si="1"/>
        <v>0</v>
      </c>
      <c r="L29" s="287">
        <f t="shared" si="0"/>
        <v>503.89999999999964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2" ref="D32:K32">D29+SUM(D30:D31)</f>
        <v>0</v>
      </c>
      <c r="E32" s="289">
        <f t="shared" si="2"/>
        <v>3698</v>
      </c>
      <c r="F32" s="289">
        <f t="shared" si="2"/>
        <v>9</v>
      </c>
      <c r="G32" s="289">
        <f t="shared" si="2"/>
        <v>0</v>
      </c>
      <c r="H32" s="289">
        <f t="shared" si="2"/>
        <v>806.9</v>
      </c>
      <c r="I32" s="289">
        <f t="shared" si="2"/>
        <v>63</v>
      </c>
      <c r="J32" s="289">
        <f t="shared" si="2"/>
        <v>-4161</v>
      </c>
      <c r="K32" s="289">
        <f t="shared" si="2"/>
        <v>0</v>
      </c>
      <c r="L32" s="287">
        <f t="shared" si="0"/>
        <v>503.89999999999964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80" t="s">
        <v>518</v>
      </c>
      <c r="B35" s="580"/>
      <c r="C35" s="580"/>
      <c r="D35" s="580"/>
      <c r="E35" s="580"/>
      <c r="F35" s="580"/>
      <c r="G35" s="580"/>
      <c r="H35" s="580"/>
      <c r="I35" s="580"/>
      <c r="J35" s="580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865</v>
      </c>
      <c r="B38" s="308"/>
      <c r="C38" s="309"/>
      <c r="D38" s="579" t="s">
        <v>377</v>
      </c>
      <c r="E38" s="579"/>
      <c r="F38" s="579" t="s">
        <v>853</v>
      </c>
      <c r="G38" s="579"/>
      <c r="H38" s="579"/>
      <c r="I38" s="579"/>
      <c r="J38" s="309" t="s">
        <v>519</v>
      </c>
      <c r="K38" s="309"/>
      <c r="L38" s="579" t="s">
        <v>862</v>
      </c>
      <c r="M38" s="579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B7">
      <selection activeCell="S44" sqref="S44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59" t="s">
        <v>380</v>
      </c>
      <c r="B2" s="591"/>
      <c r="C2" s="592" t="s">
        <v>848</v>
      </c>
      <c r="D2" s="592"/>
      <c r="E2" s="592"/>
      <c r="F2" s="592"/>
      <c r="G2" s="592"/>
      <c r="H2" s="592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59" t="s">
        <v>7</v>
      </c>
      <c r="B3" s="591"/>
      <c r="C3" s="593" t="s">
        <v>859</v>
      </c>
      <c r="D3" s="593"/>
      <c r="E3" s="593"/>
      <c r="F3" s="321"/>
      <c r="G3" s="321"/>
      <c r="H3" s="321"/>
      <c r="I3" s="321"/>
      <c r="J3" s="321"/>
      <c r="K3" s="321"/>
      <c r="L3" s="321"/>
      <c r="M3" s="588" t="s">
        <v>5</v>
      </c>
      <c r="N3" s="588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89" t="s">
        <v>460</v>
      </c>
      <c r="B5" s="590"/>
      <c r="C5" s="562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86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86" t="s">
        <v>527</v>
      </c>
      <c r="R5" s="586" t="s">
        <v>528</v>
      </c>
    </row>
    <row r="6" spans="1:18" s="327" customFormat="1" ht="60">
      <c r="A6" s="560"/>
      <c r="B6" s="561"/>
      <c r="C6" s="563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87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87"/>
      <c r="R6" s="587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659</v>
      </c>
      <c r="E10" s="337"/>
      <c r="F10" s="337">
        <v>53</v>
      </c>
      <c r="G10" s="550">
        <f aca="true" t="shared" si="0" ref="G10:G16">D10+E10-F10</f>
        <v>606</v>
      </c>
      <c r="H10" s="551"/>
      <c r="I10" s="551"/>
      <c r="J10" s="550">
        <f aca="true" t="shared" si="1" ref="J10:J16">G10+H10-I10</f>
        <v>606</v>
      </c>
      <c r="K10" s="551">
        <v>427</v>
      </c>
      <c r="L10" s="551">
        <v>20</v>
      </c>
      <c r="M10" s="551">
        <v>36</v>
      </c>
      <c r="N10" s="550">
        <f aca="true" t="shared" si="2" ref="N10:N24">K10+L10-M10</f>
        <v>411</v>
      </c>
      <c r="O10" s="551"/>
      <c r="P10" s="551"/>
      <c r="Q10" s="550">
        <f aca="true" t="shared" si="3" ref="Q10:Q24">N10+O10-P10</f>
        <v>411</v>
      </c>
      <c r="R10" s="550">
        <f aca="true" t="shared" si="4" ref="R10:R16">J10-Q10</f>
        <v>195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272</v>
      </c>
      <c r="E11" s="337"/>
      <c r="F11" s="337">
        <v>34</v>
      </c>
      <c r="G11" s="550">
        <f t="shared" si="0"/>
        <v>238</v>
      </c>
      <c r="H11" s="551"/>
      <c r="I11" s="551"/>
      <c r="J11" s="550">
        <f t="shared" si="1"/>
        <v>238</v>
      </c>
      <c r="K11" s="551">
        <v>272</v>
      </c>
      <c r="L11" s="551"/>
      <c r="M11" s="551">
        <v>34</v>
      </c>
      <c r="N11" s="550">
        <f t="shared" si="2"/>
        <v>238</v>
      </c>
      <c r="O11" s="551"/>
      <c r="P11" s="551"/>
      <c r="Q11" s="550">
        <f t="shared" si="3"/>
        <v>238</v>
      </c>
      <c r="R11" s="550">
        <f t="shared" si="4"/>
        <v>0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822</v>
      </c>
      <c r="E12" s="337"/>
      <c r="F12" s="337">
        <v>3</v>
      </c>
      <c r="G12" s="550">
        <f t="shared" si="0"/>
        <v>819</v>
      </c>
      <c r="H12" s="551"/>
      <c r="I12" s="551"/>
      <c r="J12" s="550">
        <f t="shared" si="1"/>
        <v>819</v>
      </c>
      <c r="K12" s="551">
        <v>585</v>
      </c>
      <c r="L12" s="551">
        <v>24</v>
      </c>
      <c r="M12" s="551">
        <v>2</v>
      </c>
      <c r="N12" s="550">
        <f t="shared" si="2"/>
        <v>607</v>
      </c>
      <c r="O12" s="551"/>
      <c r="P12" s="551"/>
      <c r="Q12" s="550">
        <f t="shared" si="3"/>
        <v>607</v>
      </c>
      <c r="R12" s="550">
        <f t="shared" si="4"/>
        <v>212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497</v>
      </c>
      <c r="E13" s="337"/>
      <c r="F13" s="337">
        <v>59</v>
      </c>
      <c r="G13" s="550">
        <f t="shared" si="0"/>
        <v>438</v>
      </c>
      <c r="H13" s="551"/>
      <c r="I13" s="551"/>
      <c r="J13" s="550">
        <f t="shared" si="1"/>
        <v>438</v>
      </c>
      <c r="K13" s="551">
        <v>486</v>
      </c>
      <c r="L13" s="551">
        <v>12</v>
      </c>
      <c r="M13" s="551">
        <v>76</v>
      </c>
      <c r="N13" s="550">
        <f t="shared" si="2"/>
        <v>422</v>
      </c>
      <c r="O13" s="551"/>
      <c r="P13" s="551"/>
      <c r="Q13" s="550">
        <f t="shared" si="3"/>
        <v>422</v>
      </c>
      <c r="R13" s="550">
        <f t="shared" si="4"/>
        <v>16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143</v>
      </c>
      <c r="E14" s="337"/>
      <c r="F14" s="337"/>
      <c r="G14" s="550">
        <f t="shared" si="0"/>
        <v>143</v>
      </c>
      <c r="H14" s="551"/>
      <c r="I14" s="551"/>
      <c r="J14" s="550">
        <f t="shared" si="1"/>
        <v>143</v>
      </c>
      <c r="K14" s="551">
        <v>130</v>
      </c>
      <c r="L14" s="551">
        <v>4</v>
      </c>
      <c r="M14" s="551"/>
      <c r="N14" s="550">
        <f t="shared" si="2"/>
        <v>134</v>
      </c>
      <c r="O14" s="551"/>
      <c r="P14" s="551"/>
      <c r="Q14" s="550">
        <f t="shared" si="3"/>
        <v>134</v>
      </c>
      <c r="R14" s="550">
        <f t="shared" si="4"/>
        <v>9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/>
      <c r="E15" s="343">
        <v>13</v>
      </c>
      <c r="F15" s="343"/>
      <c r="G15" s="550">
        <f t="shared" si="0"/>
        <v>13</v>
      </c>
      <c r="H15" s="552"/>
      <c r="I15" s="552"/>
      <c r="J15" s="550">
        <f t="shared" si="1"/>
        <v>13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13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v>117</v>
      </c>
      <c r="E16" s="337">
        <v>2</v>
      </c>
      <c r="F16" s="337"/>
      <c r="G16" s="550">
        <f t="shared" si="0"/>
        <v>119</v>
      </c>
      <c r="H16" s="551"/>
      <c r="I16" s="551"/>
      <c r="J16" s="550">
        <f t="shared" si="1"/>
        <v>119</v>
      </c>
      <c r="K16" s="551">
        <v>109</v>
      </c>
      <c r="L16" s="551">
        <v>1</v>
      </c>
      <c r="M16" s="551"/>
      <c r="N16" s="550">
        <f t="shared" si="2"/>
        <v>110</v>
      </c>
      <c r="O16" s="551"/>
      <c r="P16" s="551"/>
      <c r="Q16" s="550">
        <f t="shared" si="3"/>
        <v>110</v>
      </c>
      <c r="R16" s="550">
        <f t="shared" si="4"/>
        <v>9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6388</v>
      </c>
      <c r="E17" s="548">
        <f aca="true" t="shared" si="5" ref="E17:R17">SUM(E9:E16)</f>
        <v>15</v>
      </c>
      <c r="F17" s="548">
        <f t="shared" si="5"/>
        <v>149</v>
      </c>
      <c r="G17" s="548">
        <f t="shared" si="5"/>
        <v>6254</v>
      </c>
      <c r="H17" s="548">
        <f t="shared" si="5"/>
        <v>0</v>
      </c>
      <c r="I17" s="548">
        <f t="shared" si="5"/>
        <v>0</v>
      </c>
      <c r="J17" s="548">
        <f t="shared" si="5"/>
        <v>6254</v>
      </c>
      <c r="K17" s="548">
        <f t="shared" si="5"/>
        <v>2009</v>
      </c>
      <c r="L17" s="548">
        <f t="shared" si="5"/>
        <v>61</v>
      </c>
      <c r="M17" s="548">
        <f t="shared" si="5"/>
        <v>148</v>
      </c>
      <c r="N17" s="548">
        <f t="shared" si="5"/>
        <v>1922</v>
      </c>
      <c r="O17" s="548">
        <f t="shared" si="5"/>
        <v>0</v>
      </c>
      <c r="P17" s="548">
        <f t="shared" si="5"/>
        <v>0</v>
      </c>
      <c r="Q17" s="548">
        <f t="shared" si="5"/>
        <v>1922</v>
      </c>
      <c r="R17" s="548">
        <f t="shared" si="5"/>
        <v>4332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10</v>
      </c>
      <c r="L22" s="551"/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9</v>
      </c>
      <c r="L24" s="551">
        <v>1</v>
      </c>
      <c r="M24" s="551"/>
      <c r="N24" s="550">
        <f t="shared" si="2"/>
        <v>10</v>
      </c>
      <c r="O24" s="551"/>
      <c r="P24" s="551"/>
      <c r="Q24" s="550">
        <f t="shared" si="3"/>
        <v>10</v>
      </c>
      <c r="R24" s="550">
        <f t="shared" si="8"/>
        <v>6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19</v>
      </c>
      <c r="L25" s="549">
        <f t="shared" si="9"/>
        <v>1</v>
      </c>
      <c r="M25" s="549">
        <f t="shared" si="9"/>
        <v>0</v>
      </c>
      <c r="N25" s="549">
        <f t="shared" si="9"/>
        <v>20</v>
      </c>
      <c r="O25" s="549">
        <f t="shared" si="9"/>
        <v>0</v>
      </c>
      <c r="P25" s="549">
        <f t="shared" si="9"/>
        <v>0</v>
      </c>
      <c r="Q25" s="549">
        <f t="shared" si="9"/>
        <v>20</v>
      </c>
      <c r="R25" s="549">
        <f t="shared" si="9"/>
        <v>6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6421</v>
      </c>
      <c r="E40" s="370">
        <f aca="true" t="shared" si="16" ref="E40:R40">E17+E18+E19+E25+E38+E39</f>
        <v>15</v>
      </c>
      <c r="F40" s="370">
        <f t="shared" si="16"/>
        <v>149</v>
      </c>
      <c r="G40" s="370">
        <f t="shared" si="16"/>
        <v>6287</v>
      </c>
      <c r="H40" s="370">
        <f t="shared" si="16"/>
        <v>0</v>
      </c>
      <c r="I40" s="370">
        <f t="shared" si="16"/>
        <v>0</v>
      </c>
      <c r="J40" s="370">
        <f t="shared" si="16"/>
        <v>6287</v>
      </c>
      <c r="K40" s="370">
        <f t="shared" si="16"/>
        <v>2028</v>
      </c>
      <c r="L40" s="370">
        <f t="shared" si="16"/>
        <v>62</v>
      </c>
      <c r="M40" s="370">
        <f t="shared" si="16"/>
        <v>148</v>
      </c>
      <c r="N40" s="370">
        <f t="shared" si="16"/>
        <v>1942</v>
      </c>
      <c r="O40" s="370">
        <f t="shared" si="16"/>
        <v>0</v>
      </c>
      <c r="P40" s="370">
        <f t="shared" si="16"/>
        <v>0</v>
      </c>
      <c r="Q40" s="370">
        <f t="shared" si="16"/>
        <v>1942</v>
      </c>
      <c r="R40" s="370">
        <f t="shared" si="16"/>
        <v>4345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858</v>
      </c>
      <c r="C44" s="376" t="s">
        <v>868</v>
      </c>
      <c r="D44" s="377"/>
      <c r="E44" s="377"/>
      <c r="F44" s="377"/>
      <c r="G44" s="371"/>
      <c r="H44" s="378" t="s">
        <v>854</v>
      </c>
      <c r="I44" s="378"/>
      <c r="J44" s="378"/>
      <c r="K44" s="558"/>
      <c r="L44" s="558"/>
      <c r="M44" s="558"/>
      <c r="N44" s="558"/>
      <c r="O44" s="584" t="s">
        <v>864</v>
      </c>
      <c r="P44" s="585"/>
      <c r="Q44" s="585"/>
      <c r="R44" s="585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E87" sqref="E87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597" t="s">
        <v>610</v>
      </c>
      <c r="B1" s="597"/>
      <c r="C1" s="597"/>
      <c r="D1" s="597"/>
      <c r="E1" s="597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0" t="s">
        <v>848</v>
      </c>
      <c r="C3" s="601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598" t="s">
        <v>859</v>
      </c>
      <c r="C4" s="599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0</v>
      </c>
      <c r="D11" s="414">
        <f>SUM(D12:D14)</f>
        <v>0</v>
      </c>
      <c r="E11" s="414">
        <f>SUM(E12:E14)</f>
        <v>0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/>
      <c r="D12" s="407"/>
      <c r="E12" s="414">
        <v>0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/>
      <c r="D14" s="407"/>
      <c r="E14" s="414">
        <v>0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0</v>
      </c>
      <c r="D19" s="411">
        <f>D11+D15+D16</f>
        <v>0</v>
      </c>
      <c r="E19" s="411">
        <v>0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0</v>
      </c>
      <c r="D24" s="414">
        <f>SUM(D25:D27)</f>
        <v>0</v>
      </c>
      <c r="E24" s="414">
        <f>SUM(E25:E27)</f>
        <v>0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>
        <v>0</v>
      </c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0</v>
      </c>
      <c r="D27" s="407">
        <v>0</v>
      </c>
      <c r="E27" s="414">
        <v>0</v>
      </c>
      <c r="F27" s="409"/>
    </row>
    <row r="28" spans="1:6" ht="12">
      <c r="A28" s="412" t="s">
        <v>649</v>
      </c>
      <c r="B28" s="413" t="s">
        <v>650</v>
      </c>
      <c r="C28" s="407">
        <v>404</v>
      </c>
      <c r="D28" s="407">
        <v>404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1622</v>
      </c>
      <c r="D29" s="407">
        <v>1622</v>
      </c>
      <c r="E29" s="414">
        <v>0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>
        <v>229</v>
      </c>
      <c r="D31" s="407">
        <v>229</v>
      </c>
      <c r="E31" s="414">
        <v>0</v>
      </c>
      <c r="F31" s="409"/>
    </row>
    <row r="32" spans="1:6" ht="12">
      <c r="A32" s="412" t="s">
        <v>657</v>
      </c>
      <c r="B32" s="413" t="s">
        <v>658</v>
      </c>
      <c r="C32" s="407"/>
      <c r="D32" s="407"/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/>
      <c r="D35" s="407"/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776</v>
      </c>
      <c r="D38" s="414">
        <f>SUM(D39:D42)</f>
        <v>776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776</v>
      </c>
      <c r="D42" s="407">
        <v>776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3031</v>
      </c>
      <c r="D43" s="411">
        <f>D24+D28+D29+D30+D31+D32+D33+D35+D38</f>
        <v>3031</v>
      </c>
      <c r="E43" s="411">
        <f>E24+E28+E29+E30+E31+E32+E33+E38</f>
        <v>0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3031</v>
      </c>
      <c r="D44" s="411">
        <f>D9+D19+D21+D43</f>
        <v>3031</v>
      </c>
      <c r="E44" s="411">
        <f>E9+E19+E21+E43</f>
        <v>0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8">
        <v>0</v>
      </c>
      <c r="D52" s="418">
        <v>0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/>
      <c r="D53" s="407"/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0</v>
      </c>
      <c r="D56" s="411">
        <f>D57+D59</f>
        <v>0</v>
      </c>
      <c r="E56" s="411">
        <f>E57+E59</f>
        <v>0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/>
      <c r="D57" s="407"/>
      <c r="E57" s="414">
        <v>0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5048</v>
      </c>
      <c r="D62" s="407">
        <v>5048</v>
      </c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/>
      <c r="D64" s="407"/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5048</v>
      </c>
      <c r="D66" s="411">
        <f>D52+D56+D61+D62+D63+D64</f>
        <v>5048</v>
      </c>
      <c r="E66" s="411">
        <f>E52+E56+E61+E62+E63+E64</f>
        <v>0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369</v>
      </c>
      <c r="D68" s="407">
        <v>369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7">
        <v>0</v>
      </c>
      <c r="D71" s="417">
        <v>0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/>
      <c r="D74" s="407"/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3382</v>
      </c>
      <c r="D85" s="411">
        <f>SUM(D86:D90)+D94</f>
        <v>3382</v>
      </c>
      <c r="E85" s="411">
        <f>SUM(E86:E90)+E94</f>
        <v>0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/>
      <c r="D86" s="407"/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1514</v>
      </c>
      <c r="D87" s="407">
        <v>1514</v>
      </c>
      <c r="E87" s="414">
        <v>0</v>
      </c>
      <c r="F87" s="407"/>
    </row>
    <row r="88" spans="1:6" ht="12">
      <c r="A88" s="412" t="s">
        <v>749</v>
      </c>
      <c r="B88" s="413" t="s">
        <v>750</v>
      </c>
      <c r="C88" s="407">
        <v>1171</v>
      </c>
      <c r="D88" s="407">
        <v>1171</v>
      </c>
      <c r="E88" s="414">
        <v>0</v>
      </c>
      <c r="F88" s="407"/>
    </row>
    <row r="89" spans="1:6" ht="12">
      <c r="A89" s="412" t="s">
        <v>751</v>
      </c>
      <c r="B89" s="413" t="s">
        <v>752</v>
      </c>
      <c r="C89" s="407">
        <v>410</v>
      </c>
      <c r="D89" s="407">
        <v>410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252</v>
      </c>
      <c r="D90" s="411">
        <f>SUM(D91:D93)</f>
        <v>252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/>
      <c r="D91" s="407"/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41</v>
      </c>
      <c r="D92" s="407">
        <v>41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211</v>
      </c>
      <c r="D93" s="407">
        <v>211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35</v>
      </c>
      <c r="D94" s="407">
        <v>35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218</v>
      </c>
      <c r="D95" s="407">
        <v>218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3600</v>
      </c>
      <c r="D96" s="411">
        <f aca="true" t="shared" si="0" ref="D96:Z96">D71+D75+D80+D85+D95</f>
        <v>3600</v>
      </c>
      <c r="E96" s="411">
        <f t="shared" si="0"/>
        <v>0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9017</v>
      </c>
      <c r="D97" s="411">
        <f>D66+D68+D96</f>
        <v>9017</v>
      </c>
      <c r="E97" s="411">
        <f>E66+E68+E96</f>
        <v>0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38</v>
      </c>
      <c r="D104" s="407"/>
      <c r="E104" s="407"/>
      <c r="F104" s="441">
        <f>C104+D104-E104</f>
        <v>38</v>
      </c>
    </row>
    <row r="105" spans="1:16" ht="12">
      <c r="A105" s="442" t="s">
        <v>778</v>
      </c>
      <c r="B105" s="410" t="s">
        <v>779</v>
      </c>
      <c r="C105" s="411">
        <f>SUM(C102:C104)</f>
        <v>38</v>
      </c>
      <c r="D105" s="411">
        <f>SUM(D102:D104)</f>
        <v>0</v>
      </c>
      <c r="E105" s="411">
        <f>SUM(E102:E104)</f>
        <v>0</v>
      </c>
      <c r="F105" s="411">
        <f>SUM(F102:F104)</f>
        <v>38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6" t="s">
        <v>781</v>
      </c>
      <c r="B107" s="596"/>
      <c r="C107" s="596"/>
      <c r="D107" s="596"/>
      <c r="E107" s="596"/>
      <c r="F107" s="596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5" t="s">
        <v>869</v>
      </c>
      <c r="B109" s="595"/>
      <c r="C109" s="595" t="s">
        <v>852</v>
      </c>
      <c r="D109" s="595"/>
      <c r="E109" s="595"/>
      <c r="F109" s="595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4" t="s">
        <v>861</v>
      </c>
      <c r="D111" s="594"/>
      <c r="E111" s="594"/>
      <c r="F111" s="594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I31" sqref="I31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2" t="s">
        <v>848</v>
      </c>
      <c r="C4" s="602"/>
      <c r="D4" s="602"/>
      <c r="E4" s="602"/>
      <c r="F4" s="602"/>
      <c r="G4" s="608" t="s">
        <v>2</v>
      </c>
      <c r="H4" s="608"/>
      <c r="I4" s="456">
        <v>102003626</v>
      </c>
    </row>
    <row r="5" spans="1:9" ht="15">
      <c r="A5" s="457" t="s">
        <v>7</v>
      </c>
      <c r="B5" s="603" t="s">
        <v>859</v>
      </c>
      <c r="C5" s="603"/>
      <c r="D5" s="603"/>
      <c r="E5" s="603"/>
      <c r="F5" s="603"/>
      <c r="G5" s="606" t="s">
        <v>5</v>
      </c>
      <c r="H5" s="607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865</v>
      </c>
      <c r="B30" s="605"/>
      <c r="C30" s="605"/>
      <c r="D30" s="497" t="s">
        <v>820</v>
      </c>
      <c r="E30" s="604"/>
      <c r="F30" s="604"/>
      <c r="G30" s="604"/>
      <c r="H30" s="498" t="s">
        <v>378</v>
      </c>
      <c r="I30" s="604"/>
      <c r="J30" s="604"/>
    </row>
    <row r="31" spans="1:9" s="474" customFormat="1" ht="12">
      <c r="A31" s="315"/>
      <c r="B31" s="448"/>
      <c r="C31" s="315"/>
      <c r="D31" s="387" t="s">
        <v>853</v>
      </c>
      <c r="E31" s="387"/>
      <c r="F31" s="387"/>
      <c r="G31" s="387"/>
      <c r="H31" s="387" t="s">
        <v>862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tabSelected="1" workbookViewId="0" topLeftCell="A22">
      <selection activeCell="C45" sqref="C45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09" t="s">
        <v>848</v>
      </c>
      <c r="C5" s="609"/>
      <c r="D5" s="609"/>
      <c r="E5" s="506" t="s">
        <v>2</v>
      </c>
      <c r="F5" s="547">
        <v>102003626</v>
      </c>
    </row>
    <row r="6" spans="1:13" ht="15" customHeight="1">
      <c r="A6" s="507" t="s">
        <v>851</v>
      </c>
      <c r="B6" s="610" t="s">
        <v>859</v>
      </c>
      <c r="C6" s="610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865</v>
      </c>
      <c r="B40" s="537"/>
      <c r="C40" s="611" t="s">
        <v>852</v>
      </c>
      <c r="D40" s="611"/>
      <c r="E40" s="611"/>
      <c r="F40" s="611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1" t="s">
        <v>864</v>
      </c>
      <c r="D42" s="611"/>
      <c r="E42" s="611"/>
      <c r="F42" s="611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Агов</cp:lastModifiedBy>
  <cp:lastPrinted>2014-01-24T14:25:43Z</cp:lastPrinted>
  <dcterms:created xsi:type="dcterms:W3CDTF">2010-01-27T12:51:47Z</dcterms:created>
  <dcterms:modified xsi:type="dcterms:W3CDTF">2014-01-24T14:26:13Z</dcterms:modified>
  <cp:category/>
  <cp:version/>
  <cp:contentType/>
  <cp:contentStatus/>
</cp:coreProperties>
</file>