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5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<sst xmlns="http://schemas.openxmlformats.org/spreadsheetml/2006/main" count="1066" uniqueCount="889">
  <si>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</si>
  <si>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</si>
  <si>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</si>
  <si>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</si>
  <si>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</si>
  <si>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</si>
  <si>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</si>
  <si>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</si>
  <si>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</si>
  <si>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</si>
  <si>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</si>
  <si>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</si>
  <si>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</si>
  <si>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</si>
  <si>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</si>
  <si>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</si>
  <si>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</si>
  <si>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</si>
  <si>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</si>
  <si>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</si>
  <si>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</si>
  <si>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</si>
  <si>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</si>
  <si>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</si>
  <si>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</si>
  <si>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</si>
  <si>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</si>
  <si>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</si>
  <si>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</si>
  <si>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</si>
  <si>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</si>
  <si>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</si>
  <si>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</si>
  <si>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</si>
  <si>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</si>
  <si>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</si>
  <si>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</si>
  <si>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</si>
  <si>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</si>
  <si>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</si>
  <si>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</si>
  <si>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</si>
  <si>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</si>
  <si>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</si>
  <si>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</si>
  <si>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</si>
  <si>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</si>
  <si>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</si>
  <si>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</si>
  <si>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</si>
  <si>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</si>
  <si>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</si>
  <si>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</si>
  <si>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</si>
  <si>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</si>
  <si>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</si>
  <si>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</si>
  <si>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</si>
  <si>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</si>
  <si>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</si>
  <si>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</si>
  <si>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</si>
  <si>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</si>
  <si>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</si>
  <si>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</si>
  <si>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</si>
  <si>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</si>
  <si>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</si>
  <si>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</si>
  <si>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</si>
  <si>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</si>
  <si>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</si>
  <si>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</si>
  <si>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</si>
  <si>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</si>
  <si>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</si>
  <si>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</si>
  <si>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</si>
  <si>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</si>
  <si>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</si>
  <si>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</si>
  <si>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</si>
  <si>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</si>
  <si>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</si>
  <si>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</si>
  <si>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</si>
  <si>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</si>
  <si>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</si>
  <si>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</si>
  <si>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</si>
  <si>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</si>
  <si>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</si>
  <si>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</si>
  <si>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</si>
  <si>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</si>
  <si>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</si>
  <si>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</si>
  <si>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</si>
  <si>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</si>
  <si>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</si>
  <si>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</si>
  <si>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</si>
  <si>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</si>
  <si>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</si>
  <si>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</si>
  <si>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</si>
  <si>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</si>
  <si>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</si>
  <si>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</si>
  <si>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</si>
  <si>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</si>
  <si>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</si>
  <si>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</si>
  <si>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</si>
  <si>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</si>
  <si>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</si>
  <si>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</si>
  <si>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</si>
  <si>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</si>
  <si>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</si>
  <si>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</si>
  <si>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</si>
  <si>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</si>
  <si>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</si>
  <si>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</si>
  <si>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</si>
  <si>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</si>
  <si>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</si>
  <si>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</si>
  <si>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</si>
  <si>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</si>
  <si>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</si>
  <si>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</si>
  <si>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</si>
  <si>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</si>
  <si>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</si>
  <si>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</si>
  <si>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</si>
  <si>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</si>
  <si>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</si>
  <si>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</si>
  <si>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</si>
  <si>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</si>
  <si>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</si>
  <si>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</si>
  <si>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</si>
  <si>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</si>
  <si>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</si>
  <si>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</si>
  <si>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</si>
  <si>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</si>
  <si>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</si>
  <si>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</si>
  <si>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</si>
  <si>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</si>
  <si>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</si>
  <si>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</si>
  <si>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</si>
  <si>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</si>
  <si>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</si>
  <si>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</si>
  <si>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</si>
  <si>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</si>
  <si>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</si>
  <si>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</si>
  <si>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</si>
  <si>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</si>
  <si>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</si>
  <si>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</si>
  <si>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</si>
  <si>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</si>
  <si>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</si>
  <si>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</si>
  <si>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</si>
  <si>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</si>
  <si>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</si>
  <si>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</si>
  <si>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</si>
  <si>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</si>
  <si>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</si>
  <si>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</si>
  <si>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</si>
  <si>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</si>
  <si>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</si>
  <si>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</si>
  <si>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</si>
  <si>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</si>
  <si>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</si>
  <si>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</si>
  <si>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</si>
  <si>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</si>
  <si>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</si>
  <si>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</si>
  <si>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</si>
  <si>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</si>
  <si>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</si>
  <si>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</si>
  <si>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</si>
  <si>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</si>
  <si>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</si>
  <si>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</si>
  <si>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</si>
  <si>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</si>
  <si>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</si>
  <si>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</si>
  <si>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</si>
  <si>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</si>
  <si>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</si>
  <si>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</si>
  <si>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</si>
  <si>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</si>
  <si>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</si>
  <si>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</si>
  <si>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</si>
  <si>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</si>
  <si>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</si>
  <si>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</si>
  <si>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</si>
  <si>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</si>
  <si>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</si>
  <si>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</si>
  <si>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</si>
  <si>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</si>
  <si>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</si>
  <si>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</si>
  <si>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</si>
  <si>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</si>
  <si>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</si>
  <si>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</si>
  <si>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</si>
  <si>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</si>
  <si>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</si>
  <si>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</si>
  <si>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</si>
  <si>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</si>
  <si>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</si>
  <si>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</si>
  <si>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</si>
  <si>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</si>
  <si>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</si>
  <si>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</si>
  <si>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</si>
  <si>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</si>
  <si>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</si>
  <si>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</si>
  <si>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</si>
  <si>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</si>
  <si>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</si>
  <si>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</si>
  <si>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</si>
  <si>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</si>
  <si>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</si>
  <si>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</si>
  <si>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</si>
  <si>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</si>
  <si>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</si>
  <si>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</si>
  <si>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</si>
  <si>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</si>
  <si>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</si>
  <si>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</si>
  <si>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</si>
  <si>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</si>
  <si>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</si>
  <si>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</si>
  <si>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</si>
  <si>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</si>
  <si>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</si>
  <si>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</si>
  <si>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</si>
  <si>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</si>
  <si>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</si>
  <si>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</si>
  <si>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</si>
  <si>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</si>
  <si>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</si>
  <si>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</si>
  <si>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</si>
  <si>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</si>
  <si>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</si>
  <si>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</si>
  <si>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</si>
  <si>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</si>
  <si>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</si>
  <si>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</si>
  <si>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</si>
  <si>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</si>
  <si>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</si>
  <si>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</si>
  <si>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</si>
  <si>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</si>
  <si>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</si>
  <si>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</si>
  <si>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</si>
  <si>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</si>
  <si>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</si>
  <si>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</si>
  <si>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</si>
  <si>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</si>
  <si>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</si>
  <si>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</si>
  <si>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</si>
  <si>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</si>
  <si>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</si>
  <si>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</si>
  <si>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</si>
  <si>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</si>
  <si>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</si>
  <si>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</si>
  <si>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</si>
  <si>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</si>
  <si>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</si>
  <si>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</si>
  <si>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</si>
  <si>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</si>
  <si>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</si>
  <si>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</si>
  <si>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</si>
  <si>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</si>
  <si>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</si>
  <si>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</si>
  <si>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</si>
  <si>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</si>
  <si>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</si>
  <si>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</si>
  <si>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</si>
  <si>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</si>
  <si>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</si>
  <si>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</si>
  <si>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</si>
  <si>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</si>
  <si>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</si>
  <si>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</si>
  <si>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</si>
  <si>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</si>
  <si>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</si>
  <si>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</si>
  <si>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</si>
  <si>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</si>
  <si>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</si>
  <si>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</si>
  <si>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</si>
  <si>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</si>
  <si>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</si>
  <si>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</si>
  <si>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</si>
  <si>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</si>
  <si>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</si>
  <si>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</si>
  <si>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</si>
  <si>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</si>
  <si>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</si>
  <si>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</si>
  <si>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</si>
  <si>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</si>
  <si>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</si>
  <si>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</si>
  <si>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</si>
  <si>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</si>
  <si>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</si>
  <si>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</si>
  <si>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</si>
  <si>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</si>
  <si>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</si>
  <si>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</si>
  <si>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</si>
  <si>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</si>
  <si>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</si>
  <si>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</si>
  <si>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</si>
  <si>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</si>
  <si>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</si>
  <si>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</si>
  <si>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</si>
  <si>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</si>
  <si>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</si>
  <si>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</si>
  <si>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</si>
  <si>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</si>
  <si>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</si>
  <si>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</si>
  <si>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</si>
  <si>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</si>
  <si>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</si>
  <si>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</si>
  <si>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</si>
  <si>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</si>
  <si>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</si>
  <si>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</si>
  <si>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</si>
  <si>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</si>
  <si>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</si>
  <si>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</si>
  <si>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</si>
  <si>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</si>
  <si>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</si>
  <si>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</si>
  <si>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</si>
  <si>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</si>
  <si>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</si>
  <si>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</si>
  <si>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</si>
  <si>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</si>
  <si>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</si>
  <si>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</si>
  <si>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</si>
  <si>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</si>
  <si>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</si>
  <si>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</si>
  <si>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</si>
  <si>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</si>
  <si>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</si>
  <si>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</si>
  <si>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</si>
  <si>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</si>
  <si>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</si>
  <si>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</si>
  <si>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</si>
  <si>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</si>
  <si>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</si>
  <si>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</si>
  <si>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</si>
  <si>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</si>
  <si>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</si>
  <si>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</si>
  <si>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</si>
  <si>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</si>
  <si>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</si>
  <si>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</si>
  <si>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</si>
  <si>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</si>
  <si>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</si>
  <si>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</si>
  <si>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</si>
  <si>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</si>
  <si>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</si>
  <si>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</si>
  <si>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</si>
  <si>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</si>
  <si>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</si>
  <si>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</si>
  <si>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</si>
  <si>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</si>
  <si>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</si>
  <si>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</si>
  <si>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</si>
  <si>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</si>
  <si>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</si>
  <si>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</si>
  <si>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</si>
  <si>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</si>
  <si>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</si>
  <si>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</si>
  <si>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</si>
  <si>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</si>
  <si>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</si>
  <si>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</si>
  <si>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</si>
  <si>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</si>
  <si>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</si>
  <si>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</si>
  <si>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</si>
  <si>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</si>
  <si>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</si>
  <si>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</si>
  <si>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</si>
  <si>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</si>
  <si>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</si>
  <si>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</si>
  <si>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</si>
  <si>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</si>
  <si>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</si>
  <si>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</si>
  <si>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</si>
  <si>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</si>
  <si>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</si>
  <si>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</si>
  <si>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</si>
  <si>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</si>
  <si>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</si>
  <si>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</si>
  <si>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</si>
  <si>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</si>
  <si>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</si>
  <si>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</si>
  <si>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</si>
  <si>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</si>
  <si>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</si>
  <si>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</si>
  <si>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</si>
  <si>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</si>
  <si>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</si>
  <si>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</si>
  <si>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</si>
  <si>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</si>
  <si>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</si>
  <si>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</si>
  <si>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</si>
  <si>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</si>
  <si>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</si>
  <si>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</si>
  <si>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</si>
  <si>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</si>
  <si>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</si>
  <si>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</si>
  <si>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</si>
  <si>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</si>
  <si>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</si>
  <si>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</si>
  <si>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</si>
  <si>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</si>
  <si>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</si>
  <si>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</si>
  <si>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</si>
  <si>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</si>
  <si>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</si>
  <si>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</si>
  <si>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</si>
  <si>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</si>
  <si>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</si>
  <si>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</si>
  <si>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</si>
  <si>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</si>
  <si>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</si>
  <si>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</si>
  <si>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</si>
  <si>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</si>
  <si>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</si>
  <si>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</si>
  <si>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</si>
  <si>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</si>
  <si>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</si>
  <si>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</si>
  <si>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</si>
  <si>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</si>
  <si>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</si>
  <si>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</si>
  <si>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</si>
  <si>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</si>
  <si>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</si>
  <si>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</si>
  <si>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</si>
  <si>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</si>
  <si>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</si>
  <si>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</si>
  <si>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</si>
  <si>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</si>
  <si>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</si>
  <si>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</si>
  <si>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</si>
  <si>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</si>
  <si>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</si>
  <si>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</si>
  <si>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</si>
  <si>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</si>
  <si>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</si>
  <si>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</si>
  <si>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</si>
  <si>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</si>
  <si>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</si>
  <si>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</si>
  <si>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</si>
  <si>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</si>
  <si>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</si>
  <si>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</si>
  <si>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</si>
  <si>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</si>
  <si>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</si>
  <si>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</si>
  <si>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</si>
  <si>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</si>
  <si>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</si>
  <si>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</si>
  <si>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</si>
  <si>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</si>
  <si>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</si>
  <si>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</si>
  <si>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</si>
  <si>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</si>
  <si>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</si>
  <si>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</si>
  <si>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</si>
  <si>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</si>
  <si>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</si>
  <si>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</si>
  <si>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</si>
  <si>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</si>
  <si>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</si>
  <si>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</si>
  <si>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</si>
  <si>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</si>
  <si>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</si>
  <si>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</si>
  <si>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</si>
  <si>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</si>
  <si>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</si>
  <si>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</si>
  <si>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</si>
  <si>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</si>
  <si>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</si>
  <si>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</si>
  <si>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</si>
  <si>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</si>
  <si>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</si>
  <si>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</si>
  <si>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</si>
  <si>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</si>
  <si>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</si>
  <si>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</si>
  <si>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</si>
  <si>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</si>
  <si>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</si>
  <si>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</si>
  <si>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</si>
  <si>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</si>
  <si>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</si>
  <si>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</si>
  <si>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</si>
  <si>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</si>
  <si>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</si>
  <si>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</si>
  <si>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</si>
  <si>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</si>
  <si>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</si>
  <si>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</si>
  <si>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</si>
  <si>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</si>
  <si>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</si>
  <si>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</si>
  <si>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</si>
  <si>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</si>
  <si>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</si>
  <si>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</si>
  <si>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</si>
  <si>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</si>
  <si>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</si>
  <si>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</si>
  <si>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</si>
  <si>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</si>
  <si>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</si>
  <si>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</si>
  <si>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</si>
  <si>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</si>
  <si>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</si>
  <si>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</si>
  <si>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</si>
  <si>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</si>
  <si>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</si>
  <si>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</si>
  <si>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</si>
  <si>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</si>
  <si>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</si>
  <si>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</si>
  <si>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</si>
  <si>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</si>
  <si>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</si>
  <si>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</si>
  <si>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</si>
  <si>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</si>
  <si>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</si>
  <si>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</si>
  <si>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</si>
  <si>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</si>
  <si>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</si>
  <si>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</si>
  <si>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</si>
  <si>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</si>
  <si>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</si>
  <si>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</si>
  <si>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</si>
  <si>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</si>
  <si>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</si>
  <si>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</si>
  <si>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</si>
  <si>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</si>
  <si>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</si>
  <si>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</si>
  <si>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</si>
  <si>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</si>
  <si>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</si>
  <si>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</si>
  <si>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</si>
  <si>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</si>
  <si>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</si>
  <si>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</si>
  <si>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</si>
  <si>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</si>
  <si>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</si>
  <si>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</si>
  <si>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</si>
  <si>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</si>
  <si>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</si>
  <si>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</si>
  <si>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</si>
  <si>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</si>
  <si>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</si>
  <si>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</si>
  <si>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</si>
  <si>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</si>
  <si>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</si>
  <si>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</si>
  <si>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</si>
  <si>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</si>
  <si>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</si>
  <si>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</si>
  <si>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</si>
  <si>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</si>
  <si>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</si>
  <si>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</si>
  <si>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</si>
  <si>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</si>
  <si>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</si>
  <si>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</si>
  <si>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</si>
  <si>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</si>
  <si>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</si>
  <si>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</si>
  <si>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</si>
  <si>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</si>
  <si>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</si>
  <si>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</si>
  <si>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</si>
  <si>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</si>
  <si>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</si>
  <si>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</si>
  <si>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</si>
  <si>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</si>
  <si>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</si>
  <si>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</si>
  <si>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</si>
  <si>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</si>
  <si>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</si>
  <si>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</si>
  <si>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</si>
  <si>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</si>
  <si>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</si>
  <si>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</si>
  <si>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</si>
  <si>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</si>
  <si>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</si>
  <si>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</si>
  <si>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</si>
  <si>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</si>
  <si>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</si>
  <si>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</si>
  <si>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</si>
  <si>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</si>
  <si>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</si>
  <si>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</si>
  <si>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</si>
  <si>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</si>
  <si>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</si>
  <si>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</si>
  <si>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</si>
  <si>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</si>
  <si>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</si>
  <si>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</si>
  <si>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</si>
  <si>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</si>
  <si>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</si>
  <si>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</si>
  <si>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</si>
  <si>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</si>
  <si>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</si>
  <si>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</si>
  <si>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</si>
  <si>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</si>
  <si>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</si>
  <si>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</si>
  <si>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</si>
  <si>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</si>
  <si>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</si>
  <si>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</si>
  <si>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</si>
  <si>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</si>
  <si>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</si>
  <si>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</si>
  <si>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</si>
  <si>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</si>
  <si>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</si>
  <si>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</si>
  <si>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</si>
  <si>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</si>
  <si>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</si>
  <si>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</si>
  <si>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</si>
  <si>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</si>
  <si>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</si>
  <si>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</si>
  <si>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</si>
  <si>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</si>
  <si>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</si>
  <si>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</si>
  <si>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</si>
  <si>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</si>
  <si>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</si>
  <si>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</si>
  <si>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</si>
  <si>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</si>
  <si>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</si>
  <si>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</si>
  <si>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</si>
  <si>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</si>
  <si>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</si>
  <si>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</si>
  <si>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</si>
  <si>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</si>
  <si>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</si>
  <si>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</si>
  <si>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</si>
  <si>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</si>
  <si>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</si>
  <si>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</si>
  <si>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</si>
  <si>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</si>
  <si>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</si>
  <si>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</si>
  <si>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</si>
  <si>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</si>
  <si>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</si>
  <si>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</si>
  <si>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</si>
  <si>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</si>
  <si>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</si>
  <si>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</si>
  <si>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</si>
  <si>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</si>
  <si>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</si>
  <si>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</si>
  <si>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</si>
  <si>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</si>
  <si>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</si>
  <si>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</si>
  <si>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</si>
  <si>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</si>
  <si>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</si>
  <si>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</si>
  <si>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</si>
  <si>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</si>
  <si>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</si>
  <si>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</si>
  <si>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</si>
  <si>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</si>
  <si>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</si>
  <si>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</si>
  <si>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</si>
  <si>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</si>
  <si>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</si>
  <si>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</si>
  <si>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</si>
  <si>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</si>
  <si>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</si>
  <si>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</si>
  <si>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</si>
  <si>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</si>
  <si>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</si>
  <si>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</si>
  <si>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</si>
  <si>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</si>
  <si>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</si>
  <si>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</si>
  <si>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</si>
  <si>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</si>
  <si>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</si>
  <si>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</si>
  <si>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</si>
  <si>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1.ЧПБ Тексим АД</t>
  </si>
  <si>
    <t>Финанс Консултинг АД</t>
  </si>
  <si>
    <t>1. Съгласие Асет Мениджмънт АД</t>
  </si>
  <si>
    <t>2. ЖЗК "Съгласие" ЕАД</t>
  </si>
  <si>
    <t>3.АВС Финанс АД</t>
  </si>
  <si>
    <t>2. ПОК Съгласие АД</t>
  </si>
  <si>
    <t>3. Българска фондова борса АД</t>
  </si>
  <si>
    <t>1. ЗК Итил, Казан</t>
  </si>
  <si>
    <t>01.01.2011 - 31.12.2011</t>
  </si>
  <si>
    <t>Дата на съставяне: 14.05.2012</t>
  </si>
  <si>
    <t xml:space="preserve">Дата на съставяне:          14.05.2012                             </t>
  </si>
  <si>
    <t xml:space="preserve">Дата  на съставяне: 14.05.2012                                                                                                                                </t>
  </si>
  <si>
    <t xml:space="preserve">Дата на съставяне: 14.05.2012                       </t>
  </si>
  <si>
    <t>Дата на съставяне:  14.05.2012</t>
  </si>
  <si>
    <t>4. Фиско груп ЕООД</t>
  </si>
  <si>
    <t>5. Демира С ЕООД</t>
  </si>
  <si>
    <t>6. Рост инвест ЕООД</t>
  </si>
  <si>
    <t>7. Шабла Марина АД</t>
  </si>
  <si>
    <t>8. Р.Д. - ТВ ЕООД</t>
  </si>
  <si>
    <t>9. БТМ Консулт ЕООД</t>
  </si>
  <si>
    <t>10. Съгласие инс Брокер ЕООД</t>
  </si>
  <si>
    <t>1. "Супер Боровец Пропърти Фонд" АДСИЦ</t>
  </si>
  <si>
    <r>
      <t xml:space="preserve">Дата на съставяне: </t>
    </r>
    <r>
      <rPr>
        <sz val="10"/>
        <rFont val="Times New Roman"/>
        <family val="1"/>
      </rPr>
      <t>14.05.2012</t>
    </r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</si>
</sst>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7" fillId="0" borderId="1" xfId="27" applyNumberFormat="1" applyFont="1" applyBorder="1" applyAlignment="1" applyProtection="1" quotePrefix="1">
      <alignment horizontal="left" vertical="top" wrapText="1"/>
      <protection locked="0"/>
    </xf>
    <xf numFmtId="0" fontId="5" fillId="0" borderId="1" xfId="24" applyFont="1" applyBorder="1" applyAlignment="1" quotePrefix="1">
      <alignment horizontal="left" vertical="center" wrapText="1"/>
      <protection/>
    </xf>
    <xf numFmtId="1" fontId="9" fillId="0" borderId="0" xfId="27" applyNumberFormat="1" applyFont="1" applyAlignment="1" applyProtection="1">
      <alignment vertical="top" wrapText="1"/>
      <protection locked="0"/>
    </xf>
    <xf numFmtId="1" fontId="9" fillId="0" borderId="0" xfId="27" applyNumberFormat="1" applyFont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6" applyFont="1" applyAlignment="1">
      <alignment horizontal="left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5" zoomScaleNormal="85" workbookViewId="0" topLeftCell="A1">
      <selection activeCell="E4" sqref="E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867</v>
      </c>
      <c r="F3" s="217" t="s">
        <v>2</v>
      </c>
      <c r="G3" s="172"/>
      <c r="H3" s="461">
        <v>103765841</v>
      </c>
    </row>
    <row r="4" spans="1:8" ht="15">
      <c r="A4" s="586" t="s">
        <v>3</v>
      </c>
      <c r="B4" s="582"/>
      <c r="C4" s="582"/>
      <c r="D4" s="582"/>
      <c r="E4" s="504" t="s">
        <v>865</v>
      </c>
      <c r="F4" s="588" t="s">
        <v>4</v>
      </c>
      <c r="G4" s="589"/>
      <c r="H4" s="461" t="s">
        <v>159</v>
      </c>
    </row>
    <row r="5" spans="1:8" ht="15">
      <c r="A5" s="586" t="s">
        <v>5</v>
      </c>
      <c r="B5" s="587"/>
      <c r="C5" s="587"/>
      <c r="D5" s="587"/>
      <c r="E5" s="574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4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</v>
      </c>
      <c r="D15" s="151">
        <v>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72</v>
      </c>
      <c r="D17" s="151"/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15</v>
      </c>
      <c r="D18" s="151">
        <v>20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97</v>
      </c>
      <c r="D19" s="155">
        <f>SUM(D11:D18)</f>
        <v>65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7062</v>
      </c>
      <c r="D20" s="151">
        <v>7904</v>
      </c>
      <c r="E20" s="237" t="s">
        <v>57</v>
      </c>
      <c r="F20" s="242" t="s">
        <v>58</v>
      </c>
      <c r="G20" s="158">
        <v>-173</v>
      </c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2446</v>
      </c>
      <c r="H21" s="156">
        <f>SUM(H22:H24)</f>
        <v>2383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70</v>
      </c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>
        <v>2376</v>
      </c>
      <c r="H23" s="152">
        <v>2313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>
        <v>70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2273</v>
      </c>
      <c r="H25" s="154">
        <f>H19+H20+H21</f>
        <v>2383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8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291</v>
      </c>
      <c r="H27" s="154">
        <f>SUM(H28:H30)</f>
        <v>-4356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4292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-4356</v>
      </c>
      <c r="H29" s="316">
        <v>-4356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>
        <v>355</v>
      </c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4292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-725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-434</v>
      </c>
      <c r="H33" s="154">
        <f>H27+H31+H32</f>
        <v>-64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19347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2539</v>
      </c>
      <c r="H36" s="154">
        <f>H25+H17+H33</f>
        <v>3019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2200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17147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1457</v>
      </c>
      <c r="D39" s="159">
        <f>D40+D41+D43</f>
        <v>0</v>
      </c>
      <c r="E39" s="445" t="s">
        <v>118</v>
      </c>
      <c r="F39" s="261" t="s">
        <v>119</v>
      </c>
      <c r="G39" s="158">
        <v>2002</v>
      </c>
      <c r="H39" s="158">
        <v>1980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1457</v>
      </c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6849</v>
      </c>
      <c r="H43" s="152">
        <v>6826</v>
      </c>
      <c r="M43" s="157"/>
    </row>
    <row r="44" spans="1:8" ht="15">
      <c r="A44" s="235" t="s">
        <v>132</v>
      </c>
      <c r="B44" s="264" t="s">
        <v>133</v>
      </c>
      <c r="C44" s="151">
        <v>86098</v>
      </c>
      <c r="D44" s="151">
        <v>77114</v>
      </c>
      <c r="E44" s="268" t="s">
        <v>134</v>
      </c>
      <c r="F44" s="242" t="s">
        <v>135</v>
      </c>
      <c r="G44" s="152">
        <v>1008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106902</v>
      </c>
      <c r="D45" s="155">
        <f>D34+D39+D44</f>
        <v>77114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7432</v>
      </c>
      <c r="E47" s="251" t="s">
        <v>145</v>
      </c>
      <c r="F47" s="242" t="s">
        <v>146</v>
      </c>
      <c r="G47" s="152">
        <v>15584</v>
      </c>
      <c r="H47" s="152">
        <v>19471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8796</v>
      </c>
      <c r="H48" s="152">
        <v>7134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32237</v>
      </c>
      <c r="H49" s="154">
        <f>SUM(H43:H48)</f>
        <v>33431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7432</v>
      </c>
      <c r="E51" s="251" t="s">
        <v>157</v>
      </c>
      <c r="F51" s="245" t="s">
        <v>158</v>
      </c>
      <c r="G51" s="152">
        <v>54436</v>
      </c>
      <c r="H51" s="152">
        <v>36203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41</v>
      </c>
      <c r="D54" s="151">
        <v>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114108</v>
      </c>
      <c r="D55" s="155">
        <f>D19+D20+D21+D27+D32+D45+D51+D53+D54</f>
        <v>92526</v>
      </c>
      <c r="E55" s="237" t="s">
        <v>172</v>
      </c>
      <c r="F55" s="261" t="s">
        <v>173</v>
      </c>
      <c r="G55" s="154">
        <f>G49+G51+G52+G53+G54</f>
        <v>86673</v>
      </c>
      <c r="H55" s="154">
        <f>H49+H51+H52+H53+H54</f>
        <v>69634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8211</v>
      </c>
      <c r="D58" s="151">
        <v>8603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2360</v>
      </c>
      <c r="H59" s="152">
        <v>4311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4653</v>
      </c>
      <c r="H60" s="152">
        <v>759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37284</v>
      </c>
      <c r="H61" s="154">
        <f>SUM(H62:H68)</f>
        <v>35278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89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786</v>
      </c>
      <c r="H63" s="152">
        <v>12067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8211</v>
      </c>
      <c r="D64" s="155">
        <f>SUM(D58:D63)</f>
        <v>8603</v>
      </c>
      <c r="E64" s="237" t="s">
        <v>200</v>
      </c>
      <c r="F64" s="242" t="s">
        <v>201</v>
      </c>
      <c r="G64" s="152">
        <v>29982</v>
      </c>
      <c r="H64" s="152">
        <v>22898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6296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36</v>
      </c>
      <c r="H66" s="152">
        <v>83</v>
      </c>
    </row>
    <row r="67" spans="1:8" ht="15">
      <c r="A67" s="235" t="s">
        <v>207</v>
      </c>
      <c r="B67" s="241" t="s">
        <v>208</v>
      </c>
      <c r="C67" s="151">
        <v>524</v>
      </c>
      <c r="D67" s="151">
        <v>47</v>
      </c>
      <c r="E67" s="237" t="s">
        <v>209</v>
      </c>
      <c r="F67" s="242" t="s">
        <v>210</v>
      </c>
      <c r="G67" s="152">
        <v>7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2407</v>
      </c>
      <c r="D68" s="151">
        <v>1503</v>
      </c>
      <c r="E68" s="237" t="s">
        <v>213</v>
      </c>
      <c r="F68" s="242" t="s">
        <v>214</v>
      </c>
      <c r="G68" s="152">
        <v>177</v>
      </c>
      <c r="H68" s="152">
        <v>130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8256</v>
      </c>
    </row>
    <row r="70" spans="1:8" ht="15">
      <c r="A70" s="235" t="s">
        <v>218</v>
      </c>
      <c r="B70" s="241" t="s">
        <v>219</v>
      </c>
      <c r="C70" s="151">
        <v>2242</v>
      </c>
      <c r="D70" s="151">
        <v>1590</v>
      </c>
      <c r="E70" s="237" t="s">
        <v>220</v>
      </c>
      <c r="F70" s="242" t="s">
        <v>221</v>
      </c>
      <c r="G70" s="152">
        <v>6461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50758</v>
      </c>
      <c r="H71" s="161">
        <f>H59+H60+H61+H69+H70</f>
        <v>48604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</v>
      </c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2500</v>
      </c>
      <c r="D74" s="151">
        <v>3419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7677</v>
      </c>
      <c r="D75" s="155">
        <f>SUM(D67:D74)</f>
        <v>6561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50758</v>
      </c>
      <c r="H79" s="162">
        <f>H71+H74+H75+H76</f>
        <v>48604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7847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7847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959</v>
      </c>
      <c r="D87" s="151">
        <v>10561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3170</v>
      </c>
      <c r="D88" s="151">
        <v>4986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4129</v>
      </c>
      <c r="D91" s="155">
        <f>SUM(D87:D90)</f>
        <v>15547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27864</v>
      </c>
      <c r="D93" s="155">
        <f>D64+D75+D84+D91+D92</f>
        <v>30711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141972</v>
      </c>
      <c r="D94" s="164">
        <f>D93+D55</f>
        <v>123237</v>
      </c>
      <c r="E94" s="449" t="s">
        <v>270</v>
      </c>
      <c r="F94" s="289" t="s">
        <v>271</v>
      </c>
      <c r="G94" s="165">
        <f>G36+G39+G55+G79</f>
        <v>141972</v>
      </c>
      <c r="H94" s="165">
        <f>H36+H39+H55+H79</f>
        <v>123237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576"/>
      <c r="H96" s="577"/>
      <c r="M96" s="157"/>
    </row>
    <row r="97" spans="1:13" ht="15">
      <c r="A97" s="431"/>
      <c r="B97" s="432"/>
      <c r="C97" s="150"/>
      <c r="D97" s="150"/>
      <c r="E97" s="433"/>
      <c r="F97" s="170"/>
      <c r="G97" s="576"/>
      <c r="H97" s="577"/>
      <c r="M97" s="157"/>
    </row>
    <row r="98" spans="1:13" ht="15">
      <c r="A98" s="45" t="s">
        <v>875</v>
      </c>
      <c r="B98" s="432"/>
      <c r="C98" s="590" t="s">
        <v>273</v>
      </c>
      <c r="D98" s="590"/>
      <c r="E98" s="59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3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G44" sqref="G44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5" t="str">
        <f>'справка №1-БАЛАНС'!E3</f>
        <v>Финанс Консултинг АД</v>
      </c>
      <c r="C2" s="585"/>
      <c r="D2" s="585"/>
      <c r="E2" s="585"/>
      <c r="F2" s="592" t="s">
        <v>2</v>
      </c>
      <c r="G2" s="592"/>
      <c r="H2" s="525">
        <f>'справка №1-БАЛАНС'!H3</f>
        <v>103765841</v>
      </c>
    </row>
    <row r="3" spans="1:8" ht="15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91" t="str">
        <f>'справка №1-БАЛАНС'!E5</f>
        <v>01.01.2011 - 31.12.2011</v>
      </c>
      <c r="C4" s="591"/>
      <c r="D4" s="591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73</v>
      </c>
      <c r="D9" s="46">
        <v>60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1075</v>
      </c>
      <c r="D10" s="46">
        <v>1402</v>
      </c>
      <c r="E10" s="298" t="s">
        <v>289</v>
      </c>
      <c r="F10" s="548" t="s">
        <v>290</v>
      </c>
      <c r="G10" s="549">
        <v>3916</v>
      </c>
      <c r="H10" s="549">
        <v>129</v>
      </c>
    </row>
    <row r="11" spans="1:8" ht="12">
      <c r="A11" s="298" t="s">
        <v>291</v>
      </c>
      <c r="B11" s="299" t="s">
        <v>292</v>
      </c>
      <c r="C11" s="46">
        <v>344</v>
      </c>
      <c r="D11" s="46">
        <v>337</v>
      </c>
      <c r="E11" s="300" t="s">
        <v>293</v>
      </c>
      <c r="F11" s="548" t="s">
        <v>294</v>
      </c>
      <c r="G11" s="549">
        <v>794</v>
      </c>
      <c r="H11" s="549">
        <v>704</v>
      </c>
    </row>
    <row r="12" spans="1:8" ht="12">
      <c r="A12" s="298" t="s">
        <v>295</v>
      </c>
      <c r="B12" s="299" t="s">
        <v>296</v>
      </c>
      <c r="C12" s="46">
        <v>770</v>
      </c>
      <c r="D12" s="46">
        <v>975</v>
      </c>
      <c r="E12" s="300" t="s">
        <v>78</v>
      </c>
      <c r="F12" s="548" t="s">
        <v>297</v>
      </c>
      <c r="G12" s="549">
        <v>684</v>
      </c>
      <c r="H12" s="549">
        <v>5667</v>
      </c>
    </row>
    <row r="13" spans="1:18" ht="12">
      <c r="A13" s="298" t="s">
        <v>298</v>
      </c>
      <c r="B13" s="299" t="s">
        <v>299</v>
      </c>
      <c r="C13" s="46">
        <v>82</v>
      </c>
      <c r="D13" s="46">
        <v>90</v>
      </c>
      <c r="E13" s="301" t="s">
        <v>51</v>
      </c>
      <c r="F13" s="550" t="s">
        <v>300</v>
      </c>
      <c r="G13" s="547">
        <f>SUM(G9:G12)</f>
        <v>5394</v>
      </c>
      <c r="H13" s="547">
        <f>SUM(H9:H12)</f>
        <v>6500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481</v>
      </c>
      <c r="D14" s="46">
        <v>218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545</v>
      </c>
      <c r="D16" s="47">
        <v>403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3370</v>
      </c>
      <c r="D19" s="49">
        <f>SUM(D9:D15)+D16</f>
        <v>3485</v>
      </c>
      <c r="E19" s="304" t="s">
        <v>317</v>
      </c>
      <c r="F19" s="551" t="s">
        <v>318</v>
      </c>
      <c r="G19" s="549">
        <v>938</v>
      </c>
      <c r="H19" s="549">
        <v>1604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231</v>
      </c>
      <c r="H21" s="549">
        <v>292</v>
      </c>
    </row>
    <row r="22" spans="1:8" ht="24">
      <c r="A22" s="304" t="s">
        <v>324</v>
      </c>
      <c r="B22" s="305" t="s">
        <v>325</v>
      </c>
      <c r="C22" s="46">
        <v>6394</v>
      </c>
      <c r="D22" s="46">
        <v>6747</v>
      </c>
      <c r="E22" s="304" t="s">
        <v>326</v>
      </c>
      <c r="F22" s="551" t="s">
        <v>327</v>
      </c>
      <c r="G22" s="549">
        <v>11</v>
      </c>
      <c r="H22" s="549"/>
    </row>
    <row r="23" spans="1:8" ht="24">
      <c r="A23" s="298" t="s">
        <v>328</v>
      </c>
      <c r="B23" s="305" t="s">
        <v>329</v>
      </c>
      <c r="C23" s="46">
        <v>60</v>
      </c>
      <c r="D23" s="46">
        <v>566</v>
      </c>
      <c r="E23" s="298" t="s">
        <v>330</v>
      </c>
      <c r="F23" s="551" t="s">
        <v>331</v>
      </c>
      <c r="G23" s="549">
        <v>7194</v>
      </c>
      <c r="H23" s="549">
        <v>3616</v>
      </c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3" t="s">
        <v>334</v>
      </c>
      <c r="G24" s="547">
        <f>SUM(G19:G23)</f>
        <v>8374</v>
      </c>
      <c r="H24" s="547">
        <f>SUM(H19:H23)</f>
        <v>5512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3288</v>
      </c>
      <c r="D25" s="46">
        <v>1598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9742</v>
      </c>
      <c r="D26" s="49">
        <f>SUM(D22:D25)</f>
        <v>8912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13112</v>
      </c>
      <c r="D28" s="50">
        <f>D26+D19</f>
        <v>12397</v>
      </c>
      <c r="E28" s="127" t="s">
        <v>339</v>
      </c>
      <c r="F28" s="553" t="s">
        <v>340</v>
      </c>
      <c r="G28" s="547">
        <f>G13+G15+G24</f>
        <v>13768</v>
      </c>
      <c r="H28" s="547">
        <f>H13+H15+H24</f>
        <v>12012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656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385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/>
      <c r="D31" s="46">
        <v>4735</v>
      </c>
      <c r="E31" s="296" t="s">
        <v>856</v>
      </c>
      <c r="F31" s="551" t="s">
        <v>346</v>
      </c>
      <c r="G31" s="549">
        <v>1295</v>
      </c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13112</v>
      </c>
      <c r="D33" s="49">
        <f>D28-D31+D32</f>
        <v>7662</v>
      </c>
      <c r="E33" s="127" t="s">
        <v>353</v>
      </c>
      <c r="F33" s="553" t="s">
        <v>354</v>
      </c>
      <c r="G33" s="53">
        <f>G32-G31+G28</f>
        <v>12473</v>
      </c>
      <c r="H33" s="53">
        <f>H32-H31+H28</f>
        <v>12012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4350</v>
      </c>
      <c r="E34" s="128" t="s">
        <v>357</v>
      </c>
      <c r="F34" s="553" t="s">
        <v>358</v>
      </c>
      <c r="G34" s="547">
        <f>IF((C33-G33)&gt;0,C33-G33,0)</f>
        <v>639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64</v>
      </c>
      <c r="D35" s="49">
        <f>D36+D37+D38</f>
        <v>63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64</v>
      </c>
      <c r="D36" s="46">
        <v>63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4287</v>
      </c>
      <c r="E39" s="313" t="s">
        <v>369</v>
      </c>
      <c r="F39" s="557" t="s">
        <v>370</v>
      </c>
      <c r="G39" s="558">
        <f>IF(G34&gt;0,IF(C35+G34&lt;0,0,C35+G34),IF(C34-C35&lt;0,C35-C34,0))</f>
        <v>703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>
        <v>22</v>
      </c>
      <c r="D40" s="51"/>
      <c r="E40" s="127" t="s">
        <v>371</v>
      </c>
      <c r="F40" s="557" t="s">
        <v>373</v>
      </c>
      <c r="G40" s="549"/>
      <c r="H40" s="549">
        <v>5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4292</v>
      </c>
      <c r="E41" s="127" t="s">
        <v>376</v>
      </c>
      <c r="F41" s="570" t="s">
        <v>377</v>
      </c>
      <c r="G41" s="52">
        <f>IF(C39=0,IF(G39-G40&gt;0,G39-G40+C40,0),IF(C39-C40&lt;0,C40-C39+G40,0))</f>
        <v>725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13176</v>
      </c>
      <c r="D42" s="53">
        <f>D33+D35+D39</f>
        <v>12012</v>
      </c>
      <c r="E42" s="128" t="s">
        <v>380</v>
      </c>
      <c r="F42" s="129" t="s">
        <v>381</v>
      </c>
      <c r="G42" s="53">
        <f>G39+G33</f>
        <v>13176</v>
      </c>
      <c r="H42" s="53">
        <f>H39+H33</f>
        <v>12012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3" t="s">
        <v>863</v>
      </c>
      <c r="B45" s="593"/>
      <c r="C45" s="593"/>
      <c r="D45" s="593"/>
      <c r="E45" s="593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80">
        <v>41043</v>
      </c>
      <c r="C48" s="427" t="s">
        <v>382</v>
      </c>
      <c r="D48" s="583"/>
      <c r="E48" s="583"/>
      <c r="F48" s="583"/>
      <c r="G48" s="583"/>
      <c r="H48" s="583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4"/>
      <c r="E50" s="584"/>
      <c r="F50" s="584"/>
      <c r="G50" s="584"/>
      <c r="H50" s="584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4">
      <selection activeCell="C43" sqref="C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Финанс Консултинг АД</v>
      </c>
      <c r="C4" s="540" t="s">
        <v>2</v>
      </c>
      <c r="D4" s="540">
        <f>'справка №1-БАЛАНС'!H3</f>
        <v>103765841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01.01.2011 - 31.12.2011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13676</v>
      </c>
      <c r="D10" s="54">
        <v>29887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-9618</v>
      </c>
      <c r="D11" s="54">
        <v>-12155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-49</v>
      </c>
      <c r="D12" s="54">
        <v>-13445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-1644</v>
      </c>
      <c r="D13" s="54">
        <v>-1840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335</v>
      </c>
      <c r="D14" s="54">
        <v>-537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-66</v>
      </c>
      <c r="D15" s="54">
        <v>-93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4782</v>
      </c>
      <c r="D19" s="54">
        <v>7268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7416</v>
      </c>
      <c r="D20" s="55">
        <f>SUM(D10:D19)</f>
        <v>9069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36</v>
      </c>
      <c r="D22" s="54">
        <v>-225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793</v>
      </c>
      <c r="D23" s="54">
        <v>-1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-1993</v>
      </c>
      <c r="D24" s="54">
        <v>-230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262</v>
      </c>
      <c r="D25" s="54">
        <v>130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169</v>
      </c>
      <c r="D26" s="54">
        <v>108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-1343</v>
      </c>
      <c r="D27" s="54">
        <v>-465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692</v>
      </c>
      <c r="D28" s="54">
        <v>5640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-2916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-4300</v>
      </c>
      <c r="D32" s="55">
        <f>SUM(D22:D31)</f>
        <v>4957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14778</v>
      </c>
      <c r="D36" s="54">
        <v>22833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-21390</v>
      </c>
      <c r="D37" s="54">
        <v>-15362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-3358</v>
      </c>
      <c r="D38" s="54">
        <v>-2812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-11161</v>
      </c>
      <c r="D39" s="54">
        <v>-3100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6024</v>
      </c>
      <c r="D41" s="54">
        <v>1027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-15107</v>
      </c>
      <c r="D42" s="55">
        <f>SUM(D34:D41)</f>
        <v>2586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-11991</v>
      </c>
      <c r="D43" s="55">
        <f>D42+D32+D20</f>
        <v>16612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16120</v>
      </c>
      <c r="D44" s="132">
        <v>1502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4129</v>
      </c>
      <c r="D45" s="55">
        <f>D44+D43</f>
        <v>18114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4129</v>
      </c>
      <c r="D46" s="56">
        <v>15547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8" bottom="0.5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5" t="s">
        <v>460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7" t="str">
        <f>'справка №1-БАЛАНС'!E3</f>
        <v>Финанс Консултинг АД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103765841</v>
      </c>
      <c r="N3" s="2"/>
    </row>
    <row r="4" spans="1:15" s="531" customFormat="1" ht="13.5" customHeight="1">
      <c r="A4" s="467" t="s">
        <v>461</v>
      </c>
      <c r="B4" s="597" t="str">
        <f>'справка №1-БАЛАНС'!E4</f>
        <v>консолидиран</v>
      </c>
      <c r="C4" s="597"/>
      <c r="D4" s="597"/>
      <c r="E4" s="597"/>
      <c r="F4" s="597"/>
      <c r="G4" s="597"/>
      <c r="H4" s="597"/>
      <c r="I4" s="597"/>
      <c r="J4" s="136"/>
      <c r="K4" s="600" t="s">
        <v>4</v>
      </c>
      <c r="L4" s="600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01" t="str">
        <f>'справка №1-БАЛАНС'!E5</f>
        <v>01.01.2011 - 31.12.2011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2313</v>
      </c>
      <c r="H11" s="60">
        <v>70</v>
      </c>
      <c r="I11" s="58">
        <f>'справка №1-БАЛАНС'!H28+'справка №1-БАЛАНС'!H31</f>
        <v>4292</v>
      </c>
      <c r="J11" s="58">
        <f>'справка №1-БАЛАНС'!H29+'справка №1-БАЛАНС'!H32</f>
        <v>-4356</v>
      </c>
      <c r="K11" s="60"/>
      <c r="L11" s="344">
        <f>SUM(C11:K11)</f>
        <v>3019</v>
      </c>
      <c r="M11" s="58">
        <f>'справка №1-БАЛАНС'!H39</f>
        <v>1980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2313</v>
      </c>
      <c r="H15" s="61">
        <f t="shared" si="2"/>
        <v>70</v>
      </c>
      <c r="I15" s="61">
        <f t="shared" si="2"/>
        <v>4292</v>
      </c>
      <c r="J15" s="61">
        <f t="shared" si="2"/>
        <v>-4356</v>
      </c>
      <c r="K15" s="61">
        <f t="shared" si="2"/>
        <v>0</v>
      </c>
      <c r="L15" s="344">
        <f t="shared" si="1"/>
        <v>3019</v>
      </c>
      <c r="M15" s="61">
        <f t="shared" si="2"/>
        <v>1980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-725</v>
      </c>
      <c r="K16" s="60"/>
      <c r="L16" s="344">
        <f t="shared" si="1"/>
        <v>-725</v>
      </c>
      <c r="M16" s="60">
        <v>22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-173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-173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173</v>
      </c>
      <c r="F26" s="185"/>
      <c r="G26" s="185"/>
      <c r="H26" s="185"/>
      <c r="I26" s="185"/>
      <c r="J26" s="185"/>
      <c r="K26" s="185"/>
      <c r="L26" s="344">
        <f t="shared" si="1"/>
        <v>173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>
        <v>63</v>
      </c>
      <c r="H28" s="60"/>
      <c r="I28" s="60"/>
      <c r="J28" s="60">
        <v>355</v>
      </c>
      <c r="K28" s="60"/>
      <c r="L28" s="344">
        <f t="shared" si="1"/>
        <v>418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-173</v>
      </c>
      <c r="F29" s="59">
        <f t="shared" si="6"/>
        <v>0</v>
      </c>
      <c r="G29" s="59">
        <f t="shared" si="6"/>
        <v>2376</v>
      </c>
      <c r="H29" s="59">
        <f t="shared" si="6"/>
        <v>70</v>
      </c>
      <c r="I29" s="59">
        <f t="shared" si="6"/>
        <v>4292</v>
      </c>
      <c r="J29" s="59">
        <f t="shared" si="6"/>
        <v>-4726</v>
      </c>
      <c r="K29" s="59">
        <f t="shared" si="6"/>
        <v>0</v>
      </c>
      <c r="L29" s="344">
        <f t="shared" si="1"/>
        <v>2539</v>
      </c>
      <c r="M29" s="59">
        <f t="shared" si="6"/>
        <v>2002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-173</v>
      </c>
      <c r="F32" s="59">
        <f t="shared" si="7"/>
        <v>0</v>
      </c>
      <c r="G32" s="59">
        <f t="shared" si="7"/>
        <v>2376</v>
      </c>
      <c r="H32" s="59">
        <f t="shared" si="7"/>
        <v>70</v>
      </c>
      <c r="I32" s="59">
        <f t="shared" si="7"/>
        <v>4292</v>
      </c>
      <c r="J32" s="59">
        <f t="shared" si="7"/>
        <v>-4726</v>
      </c>
      <c r="K32" s="59">
        <f t="shared" si="7"/>
        <v>0</v>
      </c>
      <c r="L32" s="344">
        <f t="shared" si="1"/>
        <v>2539</v>
      </c>
      <c r="M32" s="59">
        <f>M29+M30+M31</f>
        <v>2002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864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6" t="s">
        <v>522</v>
      </c>
      <c r="E38" s="596"/>
      <c r="F38" s="596"/>
      <c r="G38" s="596"/>
      <c r="H38" s="596"/>
      <c r="I38" s="596"/>
      <c r="J38" s="15" t="s">
        <v>859</v>
      </c>
      <c r="K38" s="15"/>
      <c r="L38" s="596"/>
      <c r="M38" s="596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384</v>
      </c>
      <c r="B2" s="615"/>
      <c r="C2" s="616" t="str">
        <f>'справка №1-БАЛАНС'!E3</f>
        <v>Финанс Консултинг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103765841</v>
      </c>
      <c r="P2" s="483"/>
      <c r="Q2" s="483"/>
      <c r="R2" s="525"/>
    </row>
    <row r="3" spans="1:18" ht="15">
      <c r="A3" s="614" t="s">
        <v>5</v>
      </c>
      <c r="B3" s="615"/>
      <c r="C3" s="617" t="str">
        <f>'справка №1-БАЛАНС'!E5</f>
        <v>01.01.2011 - 31.12.2011</v>
      </c>
      <c r="D3" s="617"/>
      <c r="E3" s="617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170</v>
      </c>
      <c r="E11" s="189">
        <v>24</v>
      </c>
      <c r="F11" s="189">
        <v>21</v>
      </c>
      <c r="G11" s="74">
        <f t="shared" si="2"/>
        <v>173</v>
      </c>
      <c r="H11" s="65"/>
      <c r="I11" s="65"/>
      <c r="J11" s="74">
        <f t="shared" si="3"/>
        <v>173</v>
      </c>
      <c r="K11" s="65">
        <v>167</v>
      </c>
      <c r="L11" s="65">
        <v>23</v>
      </c>
      <c r="M11" s="65">
        <v>21</v>
      </c>
      <c r="N11" s="74">
        <f t="shared" si="4"/>
        <v>169</v>
      </c>
      <c r="O11" s="65"/>
      <c r="P11" s="65"/>
      <c r="Q11" s="74">
        <f t="shared" si="0"/>
        <v>169</v>
      </c>
      <c r="R11" s="74">
        <f t="shared" si="1"/>
        <v>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217</v>
      </c>
      <c r="E13" s="189">
        <v>141</v>
      </c>
      <c r="F13" s="189">
        <v>201</v>
      </c>
      <c r="G13" s="74">
        <f t="shared" si="2"/>
        <v>157</v>
      </c>
      <c r="H13" s="65"/>
      <c r="I13" s="65"/>
      <c r="J13" s="74">
        <f t="shared" si="3"/>
        <v>157</v>
      </c>
      <c r="K13" s="65">
        <v>173</v>
      </c>
      <c r="L13" s="65">
        <v>148</v>
      </c>
      <c r="M13" s="65">
        <v>170</v>
      </c>
      <c r="N13" s="74">
        <f t="shared" si="4"/>
        <v>151</v>
      </c>
      <c r="O13" s="65"/>
      <c r="P13" s="65"/>
      <c r="Q13" s="74">
        <f t="shared" si="0"/>
        <v>151</v>
      </c>
      <c r="R13" s="74">
        <f t="shared" si="1"/>
        <v>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860</v>
      </c>
      <c r="B15" s="374" t="s">
        <v>861</v>
      </c>
      <c r="C15" s="456" t="s">
        <v>862</v>
      </c>
      <c r="D15" s="457"/>
      <c r="E15" s="457">
        <v>72</v>
      </c>
      <c r="F15" s="457"/>
      <c r="G15" s="74">
        <f t="shared" si="2"/>
        <v>72</v>
      </c>
      <c r="H15" s="458"/>
      <c r="I15" s="458"/>
      <c r="J15" s="74">
        <f t="shared" si="3"/>
        <v>72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72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54</v>
      </c>
      <c r="E16" s="189">
        <v>56</v>
      </c>
      <c r="F16" s="189">
        <v>54</v>
      </c>
      <c r="G16" s="74">
        <f t="shared" si="2"/>
        <v>56</v>
      </c>
      <c r="H16" s="65"/>
      <c r="I16" s="65"/>
      <c r="J16" s="74">
        <f t="shared" si="3"/>
        <v>56</v>
      </c>
      <c r="K16" s="65">
        <v>36</v>
      </c>
      <c r="L16" s="65">
        <v>37</v>
      </c>
      <c r="M16" s="65">
        <v>32</v>
      </c>
      <c r="N16" s="74">
        <f t="shared" si="4"/>
        <v>41</v>
      </c>
      <c r="O16" s="65"/>
      <c r="P16" s="65"/>
      <c r="Q16" s="74">
        <f aca="true" t="shared" si="5" ref="Q16:Q25">N16+O16-P16</f>
        <v>41</v>
      </c>
      <c r="R16" s="74">
        <f aca="true" t="shared" si="6" ref="R16:R25">J16-Q16</f>
        <v>15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441</v>
      </c>
      <c r="E17" s="194">
        <f>SUM(E9:E16)</f>
        <v>293</v>
      </c>
      <c r="F17" s="194">
        <f>SUM(F9:F16)</f>
        <v>276</v>
      </c>
      <c r="G17" s="74">
        <f t="shared" si="2"/>
        <v>458</v>
      </c>
      <c r="H17" s="75">
        <f>SUM(H9:H16)</f>
        <v>0</v>
      </c>
      <c r="I17" s="75">
        <f>SUM(I9:I16)</f>
        <v>0</v>
      </c>
      <c r="J17" s="74">
        <f t="shared" si="3"/>
        <v>458</v>
      </c>
      <c r="K17" s="75">
        <f>SUM(K9:K16)</f>
        <v>376</v>
      </c>
      <c r="L17" s="75">
        <f>SUM(L9:L16)</f>
        <v>208</v>
      </c>
      <c r="M17" s="75">
        <f>SUM(M9:M16)</f>
        <v>223</v>
      </c>
      <c r="N17" s="74">
        <f t="shared" si="4"/>
        <v>361</v>
      </c>
      <c r="O17" s="75">
        <f>SUM(O9:O16)</f>
        <v>0</v>
      </c>
      <c r="P17" s="75">
        <f>SUM(P9:P16)</f>
        <v>0</v>
      </c>
      <c r="Q17" s="74">
        <f t="shared" si="5"/>
        <v>361</v>
      </c>
      <c r="R17" s="74">
        <f t="shared" si="6"/>
        <v>97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9073</v>
      </c>
      <c r="E18" s="187">
        <v>149</v>
      </c>
      <c r="F18" s="187">
        <v>923</v>
      </c>
      <c r="G18" s="74">
        <f t="shared" si="2"/>
        <v>8299</v>
      </c>
      <c r="H18" s="63"/>
      <c r="I18" s="63"/>
      <c r="J18" s="74">
        <f t="shared" si="3"/>
        <v>8299</v>
      </c>
      <c r="K18" s="63">
        <v>1169</v>
      </c>
      <c r="L18" s="63">
        <v>265</v>
      </c>
      <c r="M18" s="63">
        <v>197</v>
      </c>
      <c r="N18" s="74">
        <f t="shared" si="4"/>
        <v>1237</v>
      </c>
      <c r="O18" s="63"/>
      <c r="P18" s="63"/>
      <c r="Q18" s="74">
        <f t="shared" si="5"/>
        <v>1237</v>
      </c>
      <c r="R18" s="74">
        <f t="shared" si="6"/>
        <v>7062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180</v>
      </c>
      <c r="E22" s="189"/>
      <c r="F22" s="189"/>
      <c r="G22" s="74">
        <f t="shared" si="2"/>
        <v>180</v>
      </c>
      <c r="H22" s="65"/>
      <c r="I22" s="65"/>
      <c r="J22" s="74">
        <f t="shared" si="3"/>
        <v>180</v>
      </c>
      <c r="K22" s="65">
        <v>172</v>
      </c>
      <c r="L22" s="65">
        <v>2</v>
      </c>
      <c r="M22" s="65"/>
      <c r="N22" s="74">
        <f t="shared" si="4"/>
        <v>174</v>
      </c>
      <c r="O22" s="65"/>
      <c r="P22" s="65"/>
      <c r="Q22" s="74">
        <f t="shared" si="5"/>
        <v>174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8</v>
      </c>
      <c r="E24" s="189"/>
      <c r="F24" s="189"/>
      <c r="G24" s="74">
        <f t="shared" si="2"/>
        <v>8</v>
      </c>
      <c r="H24" s="65"/>
      <c r="I24" s="65"/>
      <c r="J24" s="74">
        <f t="shared" si="3"/>
        <v>8</v>
      </c>
      <c r="K24" s="65">
        <v>8</v>
      </c>
      <c r="L24" s="65"/>
      <c r="M24" s="65"/>
      <c r="N24" s="74">
        <f t="shared" si="4"/>
        <v>8</v>
      </c>
      <c r="O24" s="65"/>
      <c r="P24" s="65"/>
      <c r="Q24" s="74">
        <f t="shared" si="5"/>
        <v>8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188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188</v>
      </c>
      <c r="H25" s="66">
        <f t="shared" si="7"/>
        <v>0</v>
      </c>
      <c r="I25" s="66">
        <f t="shared" si="7"/>
        <v>0</v>
      </c>
      <c r="J25" s="67">
        <f t="shared" si="3"/>
        <v>188</v>
      </c>
      <c r="K25" s="66">
        <f t="shared" si="7"/>
        <v>180</v>
      </c>
      <c r="L25" s="66">
        <f t="shared" si="7"/>
        <v>2</v>
      </c>
      <c r="M25" s="66">
        <f t="shared" si="7"/>
        <v>0</v>
      </c>
      <c r="N25" s="67">
        <f t="shared" si="4"/>
        <v>182</v>
      </c>
      <c r="O25" s="66">
        <f t="shared" si="7"/>
        <v>0</v>
      </c>
      <c r="P25" s="66">
        <f t="shared" si="7"/>
        <v>0</v>
      </c>
      <c r="Q25" s="67">
        <f t="shared" si="5"/>
        <v>182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19347</v>
      </c>
      <c r="F27" s="192">
        <f t="shared" si="8"/>
        <v>0</v>
      </c>
      <c r="G27" s="71">
        <f t="shared" si="2"/>
        <v>19347</v>
      </c>
      <c r="H27" s="70">
        <f t="shared" si="8"/>
        <v>0</v>
      </c>
      <c r="I27" s="70">
        <f t="shared" si="8"/>
        <v>0</v>
      </c>
      <c r="J27" s="71">
        <f t="shared" si="3"/>
        <v>19347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19347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>
        <v>2200</v>
      </c>
      <c r="F30" s="189"/>
      <c r="G30" s="74">
        <f t="shared" si="2"/>
        <v>2200</v>
      </c>
      <c r="H30" s="72"/>
      <c r="I30" s="72"/>
      <c r="J30" s="74">
        <f t="shared" si="3"/>
        <v>2200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2200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>
        <v>17147</v>
      </c>
      <c r="F31" s="189"/>
      <c r="G31" s="74">
        <f t="shared" si="2"/>
        <v>17147</v>
      </c>
      <c r="H31" s="72"/>
      <c r="I31" s="72"/>
      <c r="J31" s="74">
        <f t="shared" si="3"/>
        <v>17147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17147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1457</v>
      </c>
      <c r="F32" s="193">
        <f t="shared" si="11"/>
        <v>0</v>
      </c>
      <c r="G32" s="74">
        <f t="shared" si="2"/>
        <v>1457</v>
      </c>
      <c r="H32" s="73">
        <f t="shared" si="11"/>
        <v>0</v>
      </c>
      <c r="I32" s="73">
        <f t="shared" si="11"/>
        <v>0</v>
      </c>
      <c r="J32" s="74">
        <f t="shared" si="3"/>
        <v>1457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1457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>
        <v>1457</v>
      </c>
      <c r="F33" s="189"/>
      <c r="G33" s="74">
        <f t="shared" si="2"/>
        <v>1457</v>
      </c>
      <c r="H33" s="72"/>
      <c r="I33" s="72"/>
      <c r="J33" s="74">
        <f t="shared" si="3"/>
        <v>1457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1457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77114</v>
      </c>
      <c r="E37" s="189">
        <v>8984</v>
      </c>
      <c r="F37" s="189"/>
      <c r="G37" s="74">
        <f t="shared" si="2"/>
        <v>86098</v>
      </c>
      <c r="H37" s="72"/>
      <c r="I37" s="72"/>
      <c r="J37" s="74">
        <f t="shared" si="3"/>
        <v>86098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86098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77114</v>
      </c>
      <c r="E38" s="194">
        <f aca="true" t="shared" si="12" ref="E38:P38">E27+E32+E37</f>
        <v>29788</v>
      </c>
      <c r="F38" s="194">
        <f t="shared" si="12"/>
        <v>0</v>
      </c>
      <c r="G38" s="74">
        <f t="shared" si="2"/>
        <v>106902</v>
      </c>
      <c r="H38" s="75">
        <f t="shared" si="12"/>
        <v>0</v>
      </c>
      <c r="I38" s="75">
        <f t="shared" si="12"/>
        <v>0</v>
      </c>
      <c r="J38" s="74">
        <f t="shared" si="3"/>
        <v>106902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106902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86816</v>
      </c>
      <c r="E40" s="438">
        <f>E17+E18+E19+E25+E38+E39</f>
        <v>30230</v>
      </c>
      <c r="F40" s="438">
        <f aca="true" t="shared" si="13" ref="F40:R40">F17+F18+F19+F25+F38+F39</f>
        <v>1199</v>
      </c>
      <c r="G40" s="438">
        <f t="shared" si="13"/>
        <v>115847</v>
      </c>
      <c r="H40" s="438">
        <f t="shared" si="13"/>
        <v>0</v>
      </c>
      <c r="I40" s="438">
        <f t="shared" si="13"/>
        <v>0</v>
      </c>
      <c r="J40" s="438">
        <f t="shared" si="13"/>
        <v>115847</v>
      </c>
      <c r="K40" s="438">
        <f t="shared" si="13"/>
        <v>1725</v>
      </c>
      <c r="L40" s="438">
        <f t="shared" si="13"/>
        <v>475</v>
      </c>
      <c r="M40" s="438">
        <f t="shared" si="13"/>
        <v>420</v>
      </c>
      <c r="N40" s="438">
        <f t="shared" si="13"/>
        <v>1780</v>
      </c>
      <c r="O40" s="438">
        <f t="shared" si="13"/>
        <v>0</v>
      </c>
      <c r="P40" s="438">
        <f t="shared" si="13"/>
        <v>0</v>
      </c>
      <c r="Q40" s="438">
        <f t="shared" si="13"/>
        <v>1780</v>
      </c>
      <c r="R40" s="438">
        <f t="shared" si="13"/>
        <v>114067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E97" sqref="E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610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4" t="str">
        <f>'справка №1-БАЛАНС'!E3</f>
        <v>Финанс Консултинг АД</v>
      </c>
      <c r="C3" s="625"/>
      <c r="D3" s="525" t="s">
        <v>2</v>
      </c>
      <c r="E3" s="107">
        <f>'справка №1-БАЛАНС'!H3</f>
        <v>103765841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2" t="str">
        <f>'справка №1-БАЛАНС'!E5</f>
        <v>01.01.2011 - 31.12.2011</v>
      </c>
      <c r="C4" s="623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41</v>
      </c>
      <c r="D21" s="108"/>
      <c r="E21" s="120">
        <f t="shared" si="0"/>
        <v>41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524</v>
      </c>
      <c r="D24" s="119">
        <f>SUM(D25:D27)</f>
        <v>524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524</v>
      </c>
      <c r="D27" s="108">
        <v>524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2407</v>
      </c>
      <c r="D28" s="108">
        <v>2407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2242</v>
      </c>
      <c r="D30" s="108">
        <v>2242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4</v>
      </c>
      <c r="D35" s="108">
        <v>4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2500</v>
      </c>
      <c r="D38" s="105">
        <f>SUM(D39:D42)</f>
        <v>2500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2500</v>
      </c>
      <c r="D42" s="108">
        <v>2500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7677</v>
      </c>
      <c r="D43" s="104">
        <f>D24+D28+D29+D31+D30+D32+D33+D38</f>
        <v>7677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7718</v>
      </c>
      <c r="D44" s="103">
        <f>D43+D21+D19+D9</f>
        <v>7677</v>
      </c>
      <c r="E44" s="118">
        <f>E43+E21+E19+E9</f>
        <v>41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6849</v>
      </c>
      <c r="D52" s="103">
        <f>SUM(D53:D55)</f>
        <v>0</v>
      </c>
      <c r="E52" s="119">
        <f>C52-D52</f>
        <v>6849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6849</v>
      </c>
      <c r="D55" s="108"/>
      <c r="E55" s="119">
        <f t="shared" si="1"/>
        <v>6849</v>
      </c>
      <c r="F55" s="108"/>
    </row>
    <row r="56" spans="1:16" ht="24">
      <c r="A56" s="396" t="s">
        <v>695</v>
      </c>
      <c r="B56" s="397" t="s">
        <v>696</v>
      </c>
      <c r="C56" s="103">
        <f>C57+C59</f>
        <v>1008</v>
      </c>
      <c r="D56" s="103">
        <f>D57+D59</f>
        <v>0</v>
      </c>
      <c r="E56" s="119">
        <f t="shared" si="1"/>
        <v>1008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1008</v>
      </c>
      <c r="D57" s="108"/>
      <c r="E57" s="119">
        <f t="shared" si="1"/>
        <v>1008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15584</v>
      </c>
      <c r="D63" s="108"/>
      <c r="E63" s="119">
        <f t="shared" si="1"/>
        <v>15584</v>
      </c>
      <c r="F63" s="110"/>
    </row>
    <row r="64" spans="1:6" ht="12">
      <c r="A64" s="396" t="s">
        <v>708</v>
      </c>
      <c r="B64" s="397" t="s">
        <v>709</v>
      </c>
      <c r="C64" s="108">
        <v>8796</v>
      </c>
      <c r="D64" s="108"/>
      <c r="E64" s="119">
        <f t="shared" si="1"/>
        <v>8796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32237</v>
      </c>
      <c r="D66" s="103">
        <f>D52+D56+D61+D62+D63+D64</f>
        <v>0</v>
      </c>
      <c r="E66" s="119">
        <f t="shared" si="1"/>
        <v>32237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2360</v>
      </c>
      <c r="D75" s="103">
        <f>D76+D78</f>
        <v>2360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2360</v>
      </c>
      <c r="D76" s="108">
        <v>2360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4653</v>
      </c>
      <c r="D80" s="103">
        <f>SUM(D81:D84)</f>
        <v>4653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4552</v>
      </c>
      <c r="D82" s="108">
        <v>4552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101</v>
      </c>
      <c r="D84" s="108">
        <v>101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37284</v>
      </c>
      <c r="D85" s="104">
        <f>SUM(D86:D90)+D94</f>
        <v>37284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786</v>
      </c>
      <c r="D86" s="108">
        <v>786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29982</v>
      </c>
      <c r="D87" s="108">
        <v>29982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6296</v>
      </c>
      <c r="D88" s="108">
        <v>6296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43</v>
      </c>
      <c r="D89" s="108">
        <v>43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177</v>
      </c>
      <c r="D90" s="103">
        <f>SUM(D91:D93)</f>
        <v>177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80</v>
      </c>
      <c r="D91" s="108">
        <v>80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52</v>
      </c>
      <c r="D92" s="108">
        <v>52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45</v>
      </c>
      <c r="D93" s="108">
        <v>45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6461</v>
      </c>
      <c r="D95" s="108">
        <v>6461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50758</v>
      </c>
      <c r="D96" s="104">
        <f>D85+D80+D75+D71+D95</f>
        <v>50758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82995</v>
      </c>
      <c r="D97" s="104">
        <f>D96+D68+D66</f>
        <v>50758</v>
      </c>
      <c r="E97" s="104">
        <f>E96+E68+E66</f>
        <v>32237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781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875</v>
      </c>
      <c r="B109" s="619"/>
      <c r="C109" s="619" t="s">
        <v>382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782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38" sqref="F38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6" t="str">
        <f>'справка №1-БАЛАНС'!E3</f>
        <v>Финанс Консултинг АД</v>
      </c>
      <c r="C4" s="626"/>
      <c r="D4" s="626"/>
      <c r="E4" s="626"/>
      <c r="F4" s="626"/>
      <c r="G4" s="632" t="s">
        <v>2</v>
      </c>
      <c r="H4" s="632"/>
      <c r="I4" s="500">
        <f>'справка №1-БАЛАНС'!H3</f>
        <v>103765841</v>
      </c>
    </row>
    <row r="5" spans="1:9" ht="15">
      <c r="A5" s="501" t="s">
        <v>5</v>
      </c>
      <c r="B5" s="627" t="str">
        <f>'справка №1-БАЛАНС'!E5</f>
        <v>01.01.2011 - 31.12.2011</v>
      </c>
      <c r="C5" s="627"/>
      <c r="D5" s="627"/>
      <c r="E5" s="627"/>
      <c r="F5" s="627"/>
      <c r="G5" s="630" t="s">
        <v>4</v>
      </c>
      <c r="H5" s="631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>
        <v>2400182</v>
      </c>
      <c r="D12" s="98"/>
      <c r="E12" s="98"/>
      <c r="F12" s="98">
        <v>19347</v>
      </c>
      <c r="G12" s="98"/>
      <c r="H12" s="98"/>
      <c r="I12" s="434">
        <f>F12+G12-H12</f>
        <v>19347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>
        <v>1457</v>
      </c>
      <c r="G15" s="98"/>
      <c r="H15" s="98"/>
      <c r="I15" s="434">
        <f t="shared" si="0"/>
        <v>1457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2400182</v>
      </c>
      <c r="D17" s="85">
        <f t="shared" si="1"/>
        <v>0</v>
      </c>
      <c r="E17" s="85">
        <f t="shared" si="1"/>
        <v>0</v>
      </c>
      <c r="F17" s="85">
        <f t="shared" si="1"/>
        <v>20804</v>
      </c>
      <c r="G17" s="85">
        <f t="shared" si="1"/>
        <v>0</v>
      </c>
      <c r="H17" s="85">
        <f t="shared" si="1"/>
        <v>0</v>
      </c>
      <c r="I17" s="434">
        <f t="shared" si="0"/>
        <v>20804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879</v>
      </c>
      <c r="B30" s="629"/>
      <c r="C30" s="629"/>
      <c r="D30" s="459" t="s">
        <v>820</v>
      </c>
      <c r="E30" s="628"/>
      <c r="F30" s="628"/>
      <c r="G30" s="628"/>
      <c r="H30" s="420" t="s">
        <v>782</v>
      </c>
      <c r="I30" s="628"/>
      <c r="J30" s="62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2"/>
  <sheetViews>
    <sheetView workbookViewId="0" topLeftCell="A1">
      <selection activeCell="C76" activeCellId="1" sqref="C59 C76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 t="str">
        <f>'справка №1-БАЛАНС'!E3</f>
        <v>Финанс Консултинг АД</v>
      </c>
      <c r="C5" s="633"/>
      <c r="D5" s="633"/>
      <c r="E5" s="569" t="s">
        <v>2</v>
      </c>
      <c r="F5" s="451">
        <f>'справка №1-БАЛАНС'!H3</f>
        <v>103765841</v>
      </c>
    </row>
    <row r="6" spans="1:13" ht="15" customHeight="1">
      <c r="A6" s="27" t="s">
        <v>823</v>
      </c>
      <c r="B6" s="634" t="str">
        <f>'справка №1-БАЛАНС'!E5</f>
        <v>01.01.2011 - 31.12.2011</v>
      </c>
      <c r="C6" s="634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5" t="s">
        <v>868</v>
      </c>
      <c r="B12" s="37"/>
      <c r="C12" s="441">
        <v>215</v>
      </c>
      <c r="D12" s="441">
        <v>82</v>
      </c>
      <c r="E12" s="441"/>
      <c r="F12" s="443">
        <f>C12-E12</f>
        <v>215</v>
      </c>
    </row>
    <row r="13" spans="1:6" ht="12.75">
      <c r="A13" s="575" t="s">
        <v>869</v>
      </c>
      <c r="B13" s="37"/>
      <c r="C13" s="441">
        <v>4890</v>
      </c>
      <c r="D13" s="441">
        <v>100</v>
      </c>
      <c r="E13" s="441"/>
      <c r="F13" s="443">
        <f aca="true" t="shared" si="0" ref="F13:F24">C13-E13</f>
        <v>4890</v>
      </c>
    </row>
    <row r="14" spans="1:6" ht="12.75">
      <c r="A14" s="575" t="s">
        <v>870</v>
      </c>
      <c r="B14" s="37"/>
      <c r="C14" s="441">
        <v>258</v>
      </c>
      <c r="D14" s="441">
        <v>82</v>
      </c>
      <c r="E14" s="441"/>
      <c r="F14" s="443">
        <f t="shared" si="0"/>
        <v>258</v>
      </c>
    </row>
    <row r="15" spans="1:6" ht="12.75">
      <c r="A15" s="36" t="s">
        <v>880</v>
      </c>
      <c r="B15" s="37"/>
      <c r="C15" s="441">
        <v>5</v>
      </c>
      <c r="D15" s="441">
        <v>100</v>
      </c>
      <c r="E15" s="441"/>
      <c r="F15" s="443">
        <f t="shared" si="0"/>
        <v>5</v>
      </c>
    </row>
    <row r="16" spans="1:6" ht="12.75">
      <c r="A16" s="36" t="s">
        <v>881</v>
      </c>
      <c r="B16" s="37"/>
      <c r="C16" s="441">
        <v>5</v>
      </c>
      <c r="D16" s="441">
        <v>100</v>
      </c>
      <c r="E16" s="441"/>
      <c r="F16" s="443">
        <f t="shared" si="0"/>
        <v>5</v>
      </c>
    </row>
    <row r="17" spans="1:6" ht="12.75">
      <c r="A17" s="36" t="s">
        <v>882</v>
      </c>
      <c r="B17" s="37"/>
      <c r="C17" s="441">
        <v>5</v>
      </c>
      <c r="D17" s="441">
        <v>100</v>
      </c>
      <c r="E17" s="441"/>
      <c r="F17" s="443">
        <f t="shared" si="0"/>
        <v>5</v>
      </c>
    </row>
    <row r="18" spans="1:6" ht="12.75">
      <c r="A18" s="36" t="s">
        <v>883</v>
      </c>
      <c r="B18" s="37"/>
      <c r="C18" s="441">
        <v>3508</v>
      </c>
      <c r="D18" s="441">
        <v>65</v>
      </c>
      <c r="E18" s="441"/>
      <c r="F18" s="443">
        <f t="shared" si="0"/>
        <v>3508</v>
      </c>
    </row>
    <row r="19" spans="1:6" ht="12.75">
      <c r="A19" s="36" t="s">
        <v>884</v>
      </c>
      <c r="B19" s="37"/>
      <c r="C19" s="441">
        <v>5</v>
      </c>
      <c r="D19" s="441">
        <v>100</v>
      </c>
      <c r="E19" s="441"/>
      <c r="F19" s="443">
        <f>C19-E19</f>
        <v>5</v>
      </c>
    </row>
    <row r="20" spans="1:6" ht="12.75">
      <c r="A20" s="36" t="s">
        <v>885</v>
      </c>
      <c r="B20" s="37"/>
      <c r="C20" s="441">
        <v>0</v>
      </c>
      <c r="D20" s="441">
        <v>100</v>
      </c>
      <c r="E20" s="441"/>
      <c r="F20" s="443">
        <f>C20-E20</f>
        <v>0</v>
      </c>
    </row>
    <row r="21" spans="1:6" ht="12.75">
      <c r="A21" s="579" t="s">
        <v>886</v>
      </c>
      <c r="B21" s="37"/>
      <c r="C21" s="441">
        <v>0</v>
      </c>
      <c r="D21" s="441">
        <v>100</v>
      </c>
      <c r="E21" s="441"/>
      <c r="F21" s="443">
        <f>C20-E21</f>
        <v>0</v>
      </c>
    </row>
    <row r="22" spans="1:6" ht="12.75" hidden="1">
      <c r="A22" s="36">
        <v>13</v>
      </c>
      <c r="B22" s="37"/>
      <c r="C22" s="441"/>
      <c r="D22" s="441"/>
      <c r="E22" s="441"/>
      <c r="F22" s="443">
        <f t="shared" si="0"/>
        <v>0</v>
      </c>
    </row>
    <row r="23" spans="1:6" ht="12" customHeight="1" hidden="1">
      <c r="A23" s="36">
        <v>14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15</v>
      </c>
      <c r="B24" s="37"/>
      <c r="C24" s="441"/>
      <c r="D24" s="441"/>
      <c r="E24" s="441"/>
      <c r="F24" s="443">
        <f t="shared" si="0"/>
        <v>0</v>
      </c>
    </row>
    <row r="25" spans="1:16" ht="11.25" customHeight="1">
      <c r="A25" s="38" t="s">
        <v>565</v>
      </c>
      <c r="B25" s="39" t="s">
        <v>833</v>
      </c>
      <c r="C25" s="429">
        <f>SUM(C12:C24)</f>
        <v>8891</v>
      </c>
      <c r="D25" s="429"/>
      <c r="E25" s="429">
        <f>SUM(E12:E24)</f>
        <v>0</v>
      </c>
      <c r="F25" s="442">
        <f>SUM(F12:F24)</f>
        <v>8891</v>
      </c>
      <c r="G25" s="515"/>
      <c r="H25" s="515"/>
      <c r="I25" s="515"/>
      <c r="J25" s="515"/>
      <c r="K25" s="515"/>
      <c r="L25" s="515"/>
      <c r="M25" s="515"/>
      <c r="N25" s="515"/>
      <c r="O25" s="515"/>
      <c r="P25" s="515"/>
    </row>
    <row r="26" spans="1:6" ht="16.5" customHeight="1">
      <c r="A26" s="36" t="s">
        <v>834</v>
      </c>
      <c r="B26" s="40"/>
      <c r="C26" s="429"/>
      <c r="D26" s="429"/>
      <c r="E26" s="429"/>
      <c r="F26" s="442"/>
    </row>
    <row r="27" spans="1:6" ht="12.75" hidden="1">
      <c r="A27" s="575" t="s">
        <v>831</v>
      </c>
      <c r="B27" s="40"/>
      <c r="C27" s="441"/>
      <c r="D27" s="441"/>
      <c r="E27" s="441"/>
      <c r="F27" s="443">
        <f>C27-E27</f>
        <v>0</v>
      </c>
    </row>
    <row r="28" spans="1:6" ht="12.75" hidden="1">
      <c r="A28" s="575" t="s">
        <v>832</v>
      </c>
      <c r="B28" s="40"/>
      <c r="C28" s="441"/>
      <c r="D28" s="441"/>
      <c r="E28" s="441"/>
      <c r="F28" s="443">
        <f>C28-E28</f>
        <v>0</v>
      </c>
    </row>
    <row r="29" spans="1:6" ht="12.75" hidden="1">
      <c r="A29" s="36" t="s">
        <v>550</v>
      </c>
      <c r="B29" s="40"/>
      <c r="C29" s="441"/>
      <c r="D29" s="441"/>
      <c r="E29" s="441"/>
      <c r="F29" s="443">
        <f aca="true" t="shared" si="1" ref="F29:F41">C29-E29</f>
        <v>0</v>
      </c>
    </row>
    <row r="30" spans="1:6" ht="12.75" hidden="1">
      <c r="A30" s="36" t="s">
        <v>553</v>
      </c>
      <c r="B30" s="40"/>
      <c r="C30" s="441"/>
      <c r="D30" s="441"/>
      <c r="E30" s="441"/>
      <c r="F30" s="443">
        <f t="shared" si="1"/>
        <v>0</v>
      </c>
    </row>
    <row r="31" spans="1:6" ht="12.75" hidden="1">
      <c r="A31" s="36">
        <v>5</v>
      </c>
      <c r="B31" s="37"/>
      <c r="C31" s="441"/>
      <c r="D31" s="441"/>
      <c r="E31" s="441"/>
      <c r="F31" s="443">
        <f t="shared" si="1"/>
        <v>0</v>
      </c>
    </row>
    <row r="32" spans="1:6" ht="12.75" hidden="1">
      <c r="A32" s="36">
        <v>6</v>
      </c>
      <c r="B32" s="37"/>
      <c r="C32" s="441"/>
      <c r="D32" s="441"/>
      <c r="E32" s="441"/>
      <c r="F32" s="443">
        <f t="shared" si="1"/>
        <v>0</v>
      </c>
    </row>
    <row r="33" spans="1:6" ht="12.75" hidden="1">
      <c r="A33" s="36">
        <v>7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8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9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10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11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12</v>
      </c>
      <c r="B38" s="37"/>
      <c r="C38" s="441"/>
      <c r="D38" s="441"/>
      <c r="E38" s="441"/>
      <c r="F38" s="443">
        <f t="shared" si="1"/>
        <v>0</v>
      </c>
    </row>
    <row r="39" spans="1:6" ht="12.75" hidden="1">
      <c r="A39" s="36">
        <v>13</v>
      </c>
      <c r="B39" s="37"/>
      <c r="C39" s="441"/>
      <c r="D39" s="441"/>
      <c r="E39" s="441"/>
      <c r="F39" s="443">
        <f t="shared" si="1"/>
        <v>0</v>
      </c>
    </row>
    <row r="40" spans="1:6" ht="12" customHeight="1" hidden="1">
      <c r="A40" s="36">
        <v>14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15</v>
      </c>
      <c r="B41" s="37"/>
      <c r="C41" s="441"/>
      <c r="D41" s="441"/>
      <c r="E41" s="441"/>
      <c r="F41" s="443">
        <f t="shared" si="1"/>
        <v>0</v>
      </c>
    </row>
    <row r="42" spans="1:16" ht="15" customHeight="1">
      <c r="A42" s="38" t="s">
        <v>582</v>
      </c>
      <c r="B42" s="39" t="s">
        <v>835</v>
      </c>
      <c r="C42" s="429">
        <f>SUM(C27:C41)</f>
        <v>0</v>
      </c>
      <c r="D42" s="429"/>
      <c r="E42" s="429">
        <f>SUM(E27:E41)</f>
        <v>0</v>
      </c>
      <c r="F42" s="442">
        <f>SUM(F27:F41)</f>
        <v>0</v>
      </c>
      <c r="G42" s="515"/>
      <c r="H42" s="515"/>
      <c r="I42" s="515"/>
      <c r="J42" s="515"/>
      <c r="K42" s="515"/>
      <c r="L42" s="515"/>
      <c r="M42" s="515"/>
      <c r="N42" s="515"/>
      <c r="O42" s="515"/>
      <c r="P42" s="515"/>
    </row>
    <row r="43" spans="1:6" ht="12.75" customHeight="1">
      <c r="A43" s="36" t="s">
        <v>836</v>
      </c>
      <c r="B43" s="40"/>
      <c r="C43" s="429"/>
      <c r="D43" s="429"/>
      <c r="E43" s="429"/>
      <c r="F43" s="442"/>
    </row>
    <row r="44" spans="1:6" ht="12.75">
      <c r="A44" s="36" t="s">
        <v>887</v>
      </c>
      <c r="B44" s="40"/>
      <c r="C44" s="441">
        <v>2200</v>
      </c>
      <c r="D44" s="441">
        <v>39</v>
      </c>
      <c r="E44" s="441"/>
      <c r="F44" s="443">
        <f>C44-E44</f>
        <v>2200</v>
      </c>
    </row>
    <row r="45" spans="1:6" ht="12.75" hidden="1">
      <c r="A45" s="36" t="s">
        <v>547</v>
      </c>
      <c r="B45" s="40"/>
      <c r="C45" s="441"/>
      <c r="D45" s="441"/>
      <c r="E45" s="441"/>
      <c r="F45" s="443">
        <f aca="true" t="shared" si="2" ref="F45:F58">C45-E45</f>
        <v>0</v>
      </c>
    </row>
    <row r="46" spans="1:6" ht="12.75" hidden="1">
      <c r="A46" s="36" t="s">
        <v>550</v>
      </c>
      <c r="B46" s="40"/>
      <c r="C46" s="441"/>
      <c r="D46" s="441"/>
      <c r="E46" s="441"/>
      <c r="F46" s="443">
        <f t="shared" si="2"/>
        <v>0</v>
      </c>
    </row>
    <row r="47" spans="1:6" ht="12.75" hidden="1">
      <c r="A47" s="36" t="s">
        <v>553</v>
      </c>
      <c r="B47" s="40"/>
      <c r="C47" s="441"/>
      <c r="D47" s="441"/>
      <c r="E47" s="441"/>
      <c r="F47" s="443">
        <f t="shared" si="2"/>
        <v>0</v>
      </c>
    </row>
    <row r="48" spans="1:6" ht="12.75" hidden="1">
      <c r="A48" s="36">
        <v>5</v>
      </c>
      <c r="B48" s="37"/>
      <c r="C48" s="441"/>
      <c r="D48" s="441"/>
      <c r="E48" s="441"/>
      <c r="F48" s="443">
        <f t="shared" si="2"/>
        <v>0</v>
      </c>
    </row>
    <row r="49" spans="1:6" ht="12.75" hidden="1">
      <c r="A49" s="36">
        <v>6</v>
      </c>
      <c r="B49" s="37"/>
      <c r="C49" s="441"/>
      <c r="D49" s="441"/>
      <c r="E49" s="441"/>
      <c r="F49" s="443">
        <f t="shared" si="2"/>
        <v>0</v>
      </c>
    </row>
    <row r="50" spans="1:6" ht="12.75" hidden="1">
      <c r="A50" s="36">
        <v>7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8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9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10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11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12</v>
      </c>
      <c r="B55" s="37"/>
      <c r="C55" s="441"/>
      <c r="D55" s="441"/>
      <c r="E55" s="441"/>
      <c r="F55" s="443">
        <f t="shared" si="2"/>
        <v>0</v>
      </c>
    </row>
    <row r="56" spans="1:6" ht="12.75" hidden="1">
      <c r="A56" s="36">
        <v>13</v>
      </c>
      <c r="B56" s="37"/>
      <c r="C56" s="441"/>
      <c r="D56" s="441"/>
      <c r="E56" s="441"/>
      <c r="F56" s="443">
        <f t="shared" si="2"/>
        <v>0</v>
      </c>
    </row>
    <row r="57" spans="1:6" ht="12" customHeight="1" hidden="1">
      <c r="A57" s="36">
        <v>14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15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8" t="s">
        <v>601</v>
      </c>
      <c r="B59" s="39" t="s">
        <v>837</v>
      </c>
      <c r="C59" s="429">
        <f>SUM(C44:C58)</f>
        <v>2200</v>
      </c>
      <c r="D59" s="429"/>
      <c r="E59" s="429">
        <f>SUM(E44:E58)</f>
        <v>0</v>
      </c>
      <c r="F59" s="442">
        <f>SUM(F44:F58)</f>
        <v>2200</v>
      </c>
      <c r="G59" s="515"/>
      <c r="H59" s="515"/>
      <c r="I59" s="515"/>
      <c r="J59" s="515"/>
      <c r="K59" s="515"/>
      <c r="L59" s="515"/>
      <c r="M59" s="515"/>
      <c r="N59" s="515"/>
      <c r="O59" s="515"/>
      <c r="P59" s="515"/>
    </row>
    <row r="60" spans="1:6" ht="18.75" customHeight="1">
      <c r="A60" s="36" t="s">
        <v>838</v>
      </c>
      <c r="B60" s="40"/>
      <c r="C60" s="429"/>
      <c r="D60" s="429"/>
      <c r="E60" s="429"/>
      <c r="F60" s="442"/>
    </row>
    <row r="61" spans="1:6" ht="12.75">
      <c r="A61" s="575" t="s">
        <v>866</v>
      </c>
      <c r="B61" s="40"/>
      <c r="C61" s="441">
        <v>12626</v>
      </c>
      <c r="D61" s="441">
        <v>19</v>
      </c>
      <c r="E61" s="441"/>
      <c r="F61" s="443">
        <f>C61-E61</f>
        <v>12626</v>
      </c>
    </row>
    <row r="62" spans="1:6" ht="12.75">
      <c r="A62" s="575" t="s">
        <v>871</v>
      </c>
      <c r="B62" s="40"/>
      <c r="C62" s="441">
        <v>4506</v>
      </c>
      <c r="D62" s="441">
        <v>19</v>
      </c>
      <c r="E62" s="441"/>
      <c r="F62" s="443">
        <f aca="true" t="shared" si="3" ref="F62:F75">C62-E62</f>
        <v>4506</v>
      </c>
    </row>
    <row r="63" spans="1:6" ht="12.75">
      <c r="A63" s="575" t="s">
        <v>872</v>
      </c>
      <c r="B63" s="40"/>
      <c r="C63" s="441">
        <v>15</v>
      </c>
      <c r="D63" s="578">
        <v>0.15</v>
      </c>
      <c r="E63" s="441"/>
      <c r="F63" s="443">
        <f t="shared" si="3"/>
        <v>15</v>
      </c>
    </row>
    <row r="64" spans="1:6" ht="12.75" hidden="1">
      <c r="A64" s="36">
        <v>4</v>
      </c>
      <c r="B64" s="40"/>
      <c r="C64" s="441"/>
      <c r="D64" s="578"/>
      <c r="E64" s="441"/>
      <c r="F64" s="443">
        <f t="shared" si="3"/>
        <v>0</v>
      </c>
    </row>
    <row r="65" spans="1:6" ht="12.75" hidden="1">
      <c r="A65" s="36">
        <v>5</v>
      </c>
      <c r="B65" s="37"/>
      <c r="C65" s="441"/>
      <c r="D65" s="441"/>
      <c r="E65" s="441"/>
      <c r="F65" s="443">
        <f t="shared" si="3"/>
        <v>0</v>
      </c>
    </row>
    <row r="66" spans="1:6" ht="12.75" hidden="1">
      <c r="A66" s="36">
        <v>6</v>
      </c>
      <c r="B66" s="37"/>
      <c r="C66" s="441"/>
      <c r="D66" s="441"/>
      <c r="E66" s="441"/>
      <c r="F66" s="443">
        <f t="shared" si="3"/>
        <v>0</v>
      </c>
    </row>
    <row r="67" spans="1:6" ht="12.75" hidden="1">
      <c r="A67" s="36">
        <v>7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8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9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10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11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12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13</v>
      </c>
      <c r="B73" s="37"/>
      <c r="C73" s="441"/>
      <c r="D73" s="441"/>
      <c r="E73" s="441"/>
      <c r="F73" s="443">
        <f t="shared" si="3"/>
        <v>0</v>
      </c>
    </row>
    <row r="74" spans="1:6" ht="12" customHeight="1" hidden="1">
      <c r="A74" s="36">
        <v>14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15</v>
      </c>
      <c r="B75" s="37"/>
      <c r="C75" s="441"/>
      <c r="D75" s="441"/>
      <c r="E75" s="441"/>
      <c r="F75" s="443">
        <f t="shared" si="3"/>
        <v>0</v>
      </c>
    </row>
    <row r="76" spans="1:16" ht="14.25" customHeight="1">
      <c r="A76" s="38" t="s">
        <v>839</v>
      </c>
      <c r="B76" s="39" t="s">
        <v>840</v>
      </c>
      <c r="C76" s="429">
        <f>SUM(C61:C75)</f>
        <v>17147</v>
      </c>
      <c r="D76" s="429"/>
      <c r="E76" s="429">
        <f>SUM(E61:E75)</f>
        <v>0</v>
      </c>
      <c r="F76" s="442">
        <f>SUM(F61:F75)</f>
        <v>17147</v>
      </c>
      <c r="G76" s="515"/>
      <c r="H76" s="515"/>
      <c r="I76" s="515"/>
      <c r="J76" s="515"/>
      <c r="K76" s="515"/>
      <c r="L76" s="515"/>
      <c r="M76" s="515"/>
      <c r="N76" s="515"/>
      <c r="O76" s="515"/>
      <c r="P76" s="515"/>
    </row>
    <row r="77" spans="1:16" ht="20.25" customHeight="1">
      <c r="A77" s="41" t="s">
        <v>841</v>
      </c>
      <c r="B77" s="39" t="s">
        <v>842</v>
      </c>
      <c r="C77" s="429">
        <f>C76+C59+C42+C25</f>
        <v>28238</v>
      </c>
      <c r="D77" s="429"/>
      <c r="E77" s="429">
        <f>E76+E59+E42+E25</f>
        <v>0</v>
      </c>
      <c r="F77" s="442">
        <f>F76+F59+F42+F25</f>
        <v>28238</v>
      </c>
      <c r="G77" s="515"/>
      <c r="H77" s="515"/>
      <c r="I77" s="515"/>
      <c r="J77" s="515"/>
      <c r="K77" s="515"/>
      <c r="L77" s="515"/>
      <c r="M77" s="515"/>
      <c r="N77" s="515"/>
      <c r="O77" s="515"/>
      <c r="P77" s="515"/>
    </row>
    <row r="78" spans="1:6" ht="15" customHeight="1">
      <c r="A78" s="34" t="s">
        <v>843</v>
      </c>
      <c r="B78" s="39"/>
      <c r="C78" s="429"/>
      <c r="D78" s="429"/>
      <c r="E78" s="429"/>
      <c r="F78" s="442"/>
    </row>
    <row r="79" spans="1:6" ht="14.25" customHeight="1">
      <c r="A79" s="36" t="s">
        <v>830</v>
      </c>
      <c r="B79" s="40"/>
      <c r="C79" s="429"/>
      <c r="D79" s="429"/>
      <c r="E79" s="429"/>
      <c r="F79" s="442"/>
    </row>
    <row r="80" spans="1:6" ht="12.75" hidden="1">
      <c r="A80" s="36" t="s">
        <v>831</v>
      </c>
      <c r="B80" s="40"/>
      <c r="C80" s="441"/>
      <c r="D80" s="441"/>
      <c r="E80" s="441"/>
      <c r="F80" s="443">
        <f>C80-E80</f>
        <v>0</v>
      </c>
    </row>
    <row r="81" spans="1:6" ht="12.75" hidden="1">
      <c r="A81" s="36" t="s">
        <v>832</v>
      </c>
      <c r="B81" s="40"/>
      <c r="C81" s="441"/>
      <c r="D81" s="441"/>
      <c r="E81" s="441"/>
      <c r="F81" s="443">
        <f aca="true" t="shared" si="4" ref="F81:F94">C81-E81</f>
        <v>0</v>
      </c>
    </row>
    <row r="82" spans="1:6" ht="12.75" hidden="1">
      <c r="A82" s="36" t="s">
        <v>550</v>
      </c>
      <c r="B82" s="40"/>
      <c r="C82" s="441"/>
      <c r="D82" s="441"/>
      <c r="E82" s="441"/>
      <c r="F82" s="443">
        <f t="shared" si="4"/>
        <v>0</v>
      </c>
    </row>
    <row r="83" spans="1:6" ht="12.75" hidden="1">
      <c r="A83" s="36" t="s">
        <v>553</v>
      </c>
      <c r="B83" s="40"/>
      <c r="C83" s="441"/>
      <c r="D83" s="441"/>
      <c r="E83" s="441"/>
      <c r="F83" s="443">
        <f t="shared" si="4"/>
        <v>0</v>
      </c>
    </row>
    <row r="84" spans="1:6" ht="12.75" hidden="1">
      <c r="A84" s="36">
        <v>5</v>
      </c>
      <c r="B84" s="37"/>
      <c r="C84" s="441"/>
      <c r="D84" s="441"/>
      <c r="E84" s="441"/>
      <c r="F84" s="443">
        <f t="shared" si="4"/>
        <v>0</v>
      </c>
    </row>
    <row r="85" spans="1:6" ht="12.75" hidden="1">
      <c r="A85" s="36">
        <v>6</v>
      </c>
      <c r="B85" s="37"/>
      <c r="C85" s="441"/>
      <c r="D85" s="441"/>
      <c r="E85" s="441"/>
      <c r="F85" s="443">
        <f t="shared" si="4"/>
        <v>0</v>
      </c>
    </row>
    <row r="86" spans="1:6" ht="12.75" hidden="1">
      <c r="A86" s="36">
        <v>7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8</v>
      </c>
      <c r="B87" s="37"/>
      <c r="C87" s="441"/>
      <c r="D87" s="441"/>
      <c r="E87" s="441"/>
      <c r="F87" s="443">
        <f t="shared" si="4"/>
        <v>0</v>
      </c>
    </row>
    <row r="88" spans="1:6" ht="12" customHeight="1" hidden="1">
      <c r="A88" s="36">
        <v>9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10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11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12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13</v>
      </c>
      <c r="B92" s="37"/>
      <c r="C92" s="441"/>
      <c r="D92" s="441"/>
      <c r="E92" s="441"/>
      <c r="F92" s="443">
        <f t="shared" si="4"/>
        <v>0</v>
      </c>
    </row>
    <row r="93" spans="1:6" ht="12" customHeight="1" hidden="1">
      <c r="A93" s="36">
        <v>14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15</v>
      </c>
      <c r="B94" s="37"/>
      <c r="C94" s="441"/>
      <c r="D94" s="441"/>
      <c r="E94" s="441"/>
      <c r="F94" s="443">
        <f t="shared" si="4"/>
        <v>0</v>
      </c>
    </row>
    <row r="95" spans="1:16" ht="15" customHeight="1">
      <c r="A95" s="38" t="s">
        <v>565</v>
      </c>
      <c r="B95" s="39" t="s">
        <v>844</v>
      </c>
      <c r="C95" s="429">
        <f>SUM(C80:C94)</f>
        <v>0</v>
      </c>
      <c r="D95" s="429"/>
      <c r="E95" s="429">
        <f>SUM(E80:E94)</f>
        <v>0</v>
      </c>
      <c r="F95" s="442">
        <f>SUM(F80:F94)</f>
        <v>0</v>
      </c>
      <c r="G95" s="515"/>
      <c r="H95" s="515"/>
      <c r="I95" s="515"/>
      <c r="J95" s="515"/>
      <c r="K95" s="515"/>
      <c r="L95" s="515"/>
      <c r="M95" s="515"/>
      <c r="N95" s="515"/>
      <c r="O95" s="515"/>
      <c r="P95" s="515"/>
    </row>
    <row r="96" spans="1:6" ht="15.75" customHeight="1">
      <c r="A96" s="36" t="s">
        <v>834</v>
      </c>
      <c r="B96" s="40"/>
      <c r="C96" s="429"/>
      <c r="D96" s="429"/>
      <c r="E96" s="429"/>
      <c r="F96" s="442"/>
    </row>
    <row r="97" spans="1:6" ht="12.75" hidden="1">
      <c r="A97" s="36" t="s">
        <v>544</v>
      </c>
      <c r="B97" s="40"/>
      <c r="C97" s="441"/>
      <c r="D97" s="441"/>
      <c r="E97" s="441"/>
      <c r="F97" s="443">
        <f>C97-E97</f>
        <v>0</v>
      </c>
    </row>
    <row r="98" spans="1:6" ht="12.75" hidden="1">
      <c r="A98" s="36" t="s">
        <v>547</v>
      </c>
      <c r="B98" s="40"/>
      <c r="C98" s="441"/>
      <c r="D98" s="441"/>
      <c r="E98" s="441"/>
      <c r="F98" s="443">
        <f aca="true" t="shared" si="5" ref="F98:F111">C98-E98</f>
        <v>0</v>
      </c>
    </row>
    <row r="99" spans="1:6" ht="12.75" hidden="1">
      <c r="A99" s="36" t="s">
        <v>550</v>
      </c>
      <c r="B99" s="40"/>
      <c r="C99" s="441"/>
      <c r="D99" s="441"/>
      <c r="E99" s="441"/>
      <c r="F99" s="443">
        <f t="shared" si="5"/>
        <v>0</v>
      </c>
    </row>
    <row r="100" spans="1:6" ht="12.75" hidden="1">
      <c r="A100" s="36" t="s">
        <v>553</v>
      </c>
      <c r="B100" s="40"/>
      <c r="C100" s="441"/>
      <c r="D100" s="441"/>
      <c r="E100" s="441"/>
      <c r="F100" s="443">
        <f t="shared" si="5"/>
        <v>0</v>
      </c>
    </row>
    <row r="101" spans="1:6" ht="12.75" hidden="1">
      <c r="A101" s="36">
        <v>5</v>
      </c>
      <c r="B101" s="37"/>
      <c r="C101" s="441"/>
      <c r="D101" s="441"/>
      <c r="E101" s="441"/>
      <c r="F101" s="443">
        <f t="shared" si="5"/>
        <v>0</v>
      </c>
    </row>
    <row r="102" spans="1:6" ht="12.75" hidden="1">
      <c r="A102" s="36">
        <v>6</v>
      </c>
      <c r="B102" s="37"/>
      <c r="C102" s="441"/>
      <c r="D102" s="441"/>
      <c r="E102" s="441"/>
      <c r="F102" s="443">
        <f t="shared" si="5"/>
        <v>0</v>
      </c>
    </row>
    <row r="103" spans="1:6" ht="12.75" hidden="1">
      <c r="A103" s="36">
        <v>7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8</v>
      </c>
      <c r="B104" s="37"/>
      <c r="C104" s="441"/>
      <c r="D104" s="441"/>
      <c r="E104" s="441"/>
      <c r="F104" s="443">
        <f t="shared" si="5"/>
        <v>0</v>
      </c>
    </row>
    <row r="105" spans="1:6" ht="12" customHeight="1" hidden="1">
      <c r="A105" s="36">
        <v>9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10</v>
      </c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>
        <v>11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12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13</v>
      </c>
      <c r="B109" s="37"/>
      <c r="C109" s="441"/>
      <c r="D109" s="441"/>
      <c r="E109" s="441"/>
      <c r="F109" s="443">
        <f t="shared" si="5"/>
        <v>0</v>
      </c>
    </row>
    <row r="110" spans="1:6" ht="12" customHeight="1" hidden="1">
      <c r="A110" s="36">
        <v>14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15</v>
      </c>
      <c r="B111" s="37"/>
      <c r="C111" s="441"/>
      <c r="D111" s="441"/>
      <c r="E111" s="441"/>
      <c r="F111" s="443">
        <f t="shared" si="5"/>
        <v>0</v>
      </c>
    </row>
    <row r="112" spans="1:16" ht="11.25" customHeight="1">
      <c r="A112" s="38" t="s">
        <v>582</v>
      </c>
      <c r="B112" s="39" t="s">
        <v>845</v>
      </c>
      <c r="C112" s="429">
        <f>SUM(C97:C111)</f>
        <v>0</v>
      </c>
      <c r="D112" s="429"/>
      <c r="E112" s="429">
        <f>SUM(E97:E111)</f>
        <v>0</v>
      </c>
      <c r="F112" s="442">
        <f>SUM(F97:F111)</f>
        <v>0</v>
      </c>
      <c r="G112" s="515"/>
      <c r="H112" s="515"/>
      <c r="I112" s="515"/>
      <c r="J112" s="515"/>
      <c r="K112" s="515"/>
      <c r="L112" s="515"/>
      <c r="M112" s="515"/>
      <c r="N112" s="515"/>
      <c r="O112" s="515"/>
      <c r="P112" s="515"/>
    </row>
    <row r="113" spans="1:6" ht="15" customHeight="1">
      <c r="A113" s="36" t="s">
        <v>836</v>
      </c>
      <c r="B113" s="40"/>
      <c r="C113" s="429"/>
      <c r="D113" s="429"/>
      <c r="E113" s="429"/>
      <c r="F113" s="442"/>
    </row>
    <row r="114" spans="1:6" ht="12.75" hidden="1">
      <c r="A114" s="36" t="s">
        <v>544</v>
      </c>
      <c r="B114" s="40"/>
      <c r="C114" s="441"/>
      <c r="D114" s="441"/>
      <c r="E114" s="441"/>
      <c r="F114" s="443">
        <f>C114-E114</f>
        <v>0</v>
      </c>
    </row>
    <row r="115" spans="1:6" ht="12.75" hidden="1">
      <c r="A115" s="36" t="s">
        <v>547</v>
      </c>
      <c r="B115" s="40"/>
      <c r="C115" s="441"/>
      <c r="D115" s="441"/>
      <c r="E115" s="441"/>
      <c r="F115" s="443">
        <f aca="true" t="shared" si="6" ref="F115:F128">C115-E115</f>
        <v>0</v>
      </c>
    </row>
    <row r="116" spans="1:6" ht="12.75" hidden="1">
      <c r="A116" s="36" t="s">
        <v>550</v>
      </c>
      <c r="B116" s="40"/>
      <c r="C116" s="441"/>
      <c r="D116" s="441"/>
      <c r="E116" s="441"/>
      <c r="F116" s="443">
        <f t="shared" si="6"/>
        <v>0</v>
      </c>
    </row>
    <row r="117" spans="1:6" ht="12.75" hidden="1">
      <c r="A117" s="36" t="s">
        <v>553</v>
      </c>
      <c r="B117" s="40"/>
      <c r="C117" s="441"/>
      <c r="D117" s="441"/>
      <c r="E117" s="441"/>
      <c r="F117" s="443">
        <f t="shared" si="6"/>
        <v>0</v>
      </c>
    </row>
    <row r="118" spans="1:6" ht="12.75" hidden="1">
      <c r="A118" s="36">
        <v>5</v>
      </c>
      <c r="B118" s="37"/>
      <c r="C118" s="441"/>
      <c r="D118" s="441"/>
      <c r="E118" s="441"/>
      <c r="F118" s="443">
        <f t="shared" si="6"/>
        <v>0</v>
      </c>
    </row>
    <row r="119" spans="1:6" ht="12.75" hidden="1">
      <c r="A119" s="36">
        <v>6</v>
      </c>
      <c r="B119" s="37"/>
      <c r="C119" s="441"/>
      <c r="D119" s="441"/>
      <c r="E119" s="441"/>
      <c r="F119" s="443">
        <f t="shared" si="6"/>
        <v>0</v>
      </c>
    </row>
    <row r="120" spans="1:6" ht="12.75" hidden="1">
      <c r="A120" s="36">
        <v>7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8</v>
      </c>
      <c r="B121" s="37"/>
      <c r="C121" s="441"/>
      <c r="D121" s="441"/>
      <c r="E121" s="441"/>
      <c r="F121" s="443">
        <f t="shared" si="6"/>
        <v>0</v>
      </c>
    </row>
    <row r="122" spans="1:6" ht="12" customHeight="1" hidden="1">
      <c r="A122" s="36">
        <v>9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10</v>
      </c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>
        <v>11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12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13</v>
      </c>
      <c r="B126" s="37"/>
      <c r="C126" s="441"/>
      <c r="D126" s="441"/>
      <c r="E126" s="441"/>
      <c r="F126" s="443">
        <f t="shared" si="6"/>
        <v>0</v>
      </c>
    </row>
    <row r="127" spans="1:6" ht="12" customHeight="1" hidden="1">
      <c r="A127" s="36">
        <v>14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15</v>
      </c>
      <c r="B128" s="37"/>
      <c r="C128" s="441"/>
      <c r="D128" s="441"/>
      <c r="E128" s="441"/>
      <c r="F128" s="443">
        <f t="shared" si="6"/>
        <v>0</v>
      </c>
    </row>
    <row r="129" spans="1:16" ht="15.75" customHeight="1">
      <c r="A129" s="38" t="s">
        <v>601</v>
      </c>
      <c r="B129" s="39" t="s">
        <v>846</v>
      </c>
      <c r="C129" s="429">
        <f>SUM(C114:C128)</f>
        <v>0</v>
      </c>
      <c r="D129" s="429"/>
      <c r="E129" s="429">
        <f>SUM(E114:E128)</f>
        <v>0</v>
      </c>
      <c r="F129" s="442">
        <f>SUM(F114:F128)</f>
        <v>0</v>
      </c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</row>
    <row r="130" spans="1:6" ht="12.75" customHeight="1">
      <c r="A130" s="36" t="s">
        <v>838</v>
      </c>
      <c r="B130" s="40"/>
      <c r="C130" s="429"/>
      <c r="D130" s="429"/>
      <c r="E130" s="429"/>
      <c r="F130" s="442"/>
    </row>
    <row r="131" spans="1:6" ht="12.75">
      <c r="A131" s="36" t="s">
        <v>873</v>
      </c>
      <c r="B131" s="40"/>
      <c r="C131" s="441">
        <v>2517</v>
      </c>
      <c r="D131" s="441">
        <v>20</v>
      </c>
      <c r="E131" s="441"/>
      <c r="F131" s="443">
        <f>C131-E131</f>
        <v>2517</v>
      </c>
    </row>
    <row r="132" spans="1:6" ht="12.75" hidden="1">
      <c r="A132" s="36" t="s">
        <v>547</v>
      </c>
      <c r="B132" s="40"/>
      <c r="C132" s="441"/>
      <c r="D132" s="441"/>
      <c r="E132" s="441"/>
      <c r="F132" s="443">
        <f aca="true" t="shared" si="7" ref="F132:F145">C132-E132</f>
        <v>0</v>
      </c>
    </row>
    <row r="133" spans="1:6" ht="12.75" hidden="1">
      <c r="A133" s="36" t="s">
        <v>550</v>
      </c>
      <c r="B133" s="40"/>
      <c r="C133" s="441"/>
      <c r="D133" s="441"/>
      <c r="E133" s="441"/>
      <c r="F133" s="443">
        <f t="shared" si="7"/>
        <v>0</v>
      </c>
    </row>
    <row r="134" spans="1:6" ht="12.75" hidden="1">
      <c r="A134" s="36" t="s">
        <v>553</v>
      </c>
      <c r="B134" s="40"/>
      <c r="C134" s="441"/>
      <c r="D134" s="441"/>
      <c r="E134" s="441"/>
      <c r="F134" s="443">
        <f t="shared" si="7"/>
        <v>0</v>
      </c>
    </row>
    <row r="135" spans="1:6" ht="12.75" hidden="1">
      <c r="A135" s="36">
        <v>5</v>
      </c>
      <c r="B135" s="37"/>
      <c r="C135" s="441"/>
      <c r="D135" s="441"/>
      <c r="E135" s="441"/>
      <c r="F135" s="443">
        <f t="shared" si="7"/>
        <v>0</v>
      </c>
    </row>
    <row r="136" spans="1:6" ht="12.75" hidden="1">
      <c r="A136" s="36">
        <v>6</v>
      </c>
      <c r="B136" s="37"/>
      <c r="C136" s="441"/>
      <c r="D136" s="441"/>
      <c r="E136" s="441"/>
      <c r="F136" s="443">
        <f t="shared" si="7"/>
        <v>0</v>
      </c>
    </row>
    <row r="137" spans="1:6" ht="12.75" hidden="1">
      <c r="A137" s="36">
        <v>7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8</v>
      </c>
      <c r="B138" s="37"/>
      <c r="C138" s="441"/>
      <c r="D138" s="441"/>
      <c r="E138" s="441"/>
      <c r="F138" s="443">
        <f t="shared" si="7"/>
        <v>0</v>
      </c>
    </row>
    <row r="139" spans="1:6" ht="12" customHeight="1" hidden="1">
      <c r="A139" s="36">
        <v>9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10</v>
      </c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>
        <v>11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12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13</v>
      </c>
      <c r="B143" s="37"/>
      <c r="C143" s="441"/>
      <c r="D143" s="441"/>
      <c r="E143" s="441"/>
      <c r="F143" s="443">
        <f t="shared" si="7"/>
        <v>0</v>
      </c>
    </row>
    <row r="144" spans="1:6" ht="12" customHeight="1" hidden="1">
      <c r="A144" s="36">
        <v>14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15</v>
      </c>
      <c r="B145" s="37"/>
      <c r="C145" s="441"/>
      <c r="D145" s="441"/>
      <c r="E145" s="441"/>
      <c r="F145" s="443">
        <f t="shared" si="7"/>
        <v>0</v>
      </c>
    </row>
    <row r="146" spans="1:16" ht="17.25" customHeight="1">
      <c r="A146" s="38" t="s">
        <v>839</v>
      </c>
      <c r="B146" s="39" t="s">
        <v>847</v>
      </c>
      <c r="C146" s="429">
        <f>SUM(C131:C145)</f>
        <v>2517</v>
      </c>
      <c r="D146" s="429"/>
      <c r="E146" s="429">
        <f>SUM(E131:E145)</f>
        <v>0</v>
      </c>
      <c r="F146" s="442">
        <f>SUM(F131:F145)</f>
        <v>2517</v>
      </c>
      <c r="G146" s="515"/>
      <c r="H146" s="515"/>
      <c r="I146" s="515"/>
      <c r="J146" s="515"/>
      <c r="K146" s="515"/>
      <c r="L146" s="515"/>
      <c r="M146" s="515"/>
      <c r="N146" s="515"/>
      <c r="O146" s="515"/>
      <c r="P146" s="515"/>
    </row>
    <row r="147" spans="1:16" ht="19.5" customHeight="1">
      <c r="A147" s="41" t="s">
        <v>848</v>
      </c>
      <c r="B147" s="39" t="s">
        <v>849</v>
      </c>
      <c r="C147" s="429">
        <f>C146+C129+C112+C95</f>
        <v>2517</v>
      </c>
      <c r="D147" s="429"/>
      <c r="E147" s="429">
        <f>E146+E129+E112+E95</f>
        <v>0</v>
      </c>
      <c r="F147" s="442">
        <f>F146+F129+F112+F95</f>
        <v>2517</v>
      </c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</row>
    <row r="148" spans="1:6" ht="19.5" customHeight="1">
      <c r="A148" s="42"/>
      <c r="B148" s="43"/>
      <c r="C148" s="44"/>
      <c r="D148" s="44"/>
      <c r="E148" s="44"/>
      <c r="F148" s="44"/>
    </row>
    <row r="149" spans="1:6" ht="12.75">
      <c r="A149" s="452" t="s">
        <v>888</v>
      </c>
      <c r="B149" s="453"/>
      <c r="C149" s="635" t="s">
        <v>850</v>
      </c>
      <c r="D149" s="635"/>
      <c r="E149" s="635"/>
      <c r="F149" s="635"/>
    </row>
    <row r="150" spans="1:6" ht="12.75">
      <c r="A150" s="516"/>
      <c r="B150" s="517"/>
      <c r="C150" s="516"/>
      <c r="D150" s="516"/>
      <c r="E150" s="516"/>
      <c r="F150" s="516"/>
    </row>
    <row r="151" spans="1:6" ht="12.75">
      <c r="A151" s="516"/>
      <c r="B151" s="517"/>
      <c r="C151" s="635" t="s">
        <v>858</v>
      </c>
      <c r="D151" s="635"/>
      <c r="E151" s="635"/>
      <c r="F151" s="635"/>
    </row>
    <row r="152" spans="3:5" ht="12.75">
      <c r="C152" s="516"/>
      <c r="E152" s="516"/>
    </row>
  </sheetData>
  <sheetProtection/>
  <mergeCells count="4">
    <mergeCell ref="B5:D5"/>
    <mergeCell ref="B6:C6"/>
    <mergeCell ref="C151:F151"/>
    <mergeCell ref="C149:F1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1:F145 C22:D24 C61:F75 E12:F24 C27:F41 C80:F94 C97:F111 C114:F128 C12:D20 C44:F5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2012-05-22T14:22:57Z</cp:lastPrinted>
  <dcterms:created xsi:type="dcterms:W3CDTF">2000-06-29T12:02:40Z</dcterms:created>
  <dcterms:modified xsi:type="dcterms:W3CDTF">2012-05-22T15:11:00Z</dcterms:modified>
  <cp:category/>
  <cp:version/>
  <cp:contentType/>
  <cp:contentStatus/>
</cp:coreProperties>
</file>