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<sst xmlns="http://schemas.openxmlformats.org/spreadsheetml/2006/main" count="1071" uniqueCount="882">
  <si>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</si>
  <si>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</si>
  <si>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</si>
  <si>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</si>
  <si>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</si>
  <si>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</si>
  <si>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</si>
  <si>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</si>
  <si>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</si>
  <si>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</si>
  <si>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</si>
  <si>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</si>
  <si>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</si>
  <si>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</si>
  <si>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</si>
  <si>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</si>
  <si>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</si>
  <si>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</si>
  <si>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</si>
  <si>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</si>
  <si>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</si>
  <si>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</si>
  <si>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</si>
  <si>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</si>
  <si>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</si>
  <si>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</si>
  <si>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</si>
  <si>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</si>
  <si>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</si>
  <si>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</si>
  <si>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</si>
  <si>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</si>
  <si>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</si>
  <si>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</si>
  <si>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</si>
  <si>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</si>
  <si>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</si>
  <si>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</si>
  <si>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</si>
  <si>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</si>
  <si>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</si>
  <si>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</si>
  <si>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</si>
  <si>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</si>
  <si>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</si>
  <si>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</si>
  <si>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</si>
  <si>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</si>
  <si>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</si>
  <si>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</si>
  <si>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</si>
  <si>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</si>
  <si>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</si>
  <si>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</si>
  <si>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</si>
  <si>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</si>
  <si>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</si>
  <si>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</si>
  <si>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</si>
  <si>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</si>
  <si>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</si>
  <si>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</si>
  <si>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</si>
  <si>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</si>
  <si>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</si>
  <si>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</si>
  <si>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</si>
  <si>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</si>
  <si>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</si>
  <si>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</si>
  <si>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</si>
  <si>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</si>
  <si>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</si>
  <si>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</si>
  <si>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</si>
  <si>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</si>
  <si>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</si>
  <si>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</si>
  <si>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</si>
  <si>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</si>
  <si>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</si>
  <si>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</si>
  <si>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</si>
  <si>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</si>
  <si>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</si>
  <si>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</si>
  <si>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</si>
  <si>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</si>
  <si>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</si>
  <si>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</si>
  <si>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</si>
  <si>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</si>
  <si>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</si>
  <si>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</si>
  <si>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</si>
  <si>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</si>
  <si>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</si>
  <si>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</si>
  <si>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</si>
  <si>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</si>
  <si>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</si>
  <si>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</si>
  <si>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</si>
  <si>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</si>
  <si>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</si>
  <si>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</si>
  <si>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</si>
  <si>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</si>
  <si>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</si>
  <si>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</si>
  <si>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</si>
  <si>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</si>
  <si>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</si>
  <si>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</si>
  <si>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</si>
  <si>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</si>
  <si>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</si>
  <si>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</si>
  <si>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</si>
  <si>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</si>
  <si>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</si>
  <si>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</si>
  <si>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</si>
  <si>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</si>
  <si>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</si>
  <si>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</si>
  <si>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</si>
  <si>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</si>
  <si>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</si>
  <si>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</si>
  <si>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</si>
  <si>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</si>
  <si>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</si>
  <si>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</si>
  <si>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</si>
  <si>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</si>
  <si>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</si>
  <si>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</si>
  <si>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</si>
  <si>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</si>
  <si>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</si>
  <si>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</si>
  <si>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</si>
  <si>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</si>
  <si>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</si>
  <si>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</si>
  <si>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</si>
  <si>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</si>
  <si>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</si>
  <si>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</si>
  <si>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</si>
  <si>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</si>
  <si>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</si>
  <si>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</si>
  <si>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</si>
  <si>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</si>
  <si>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</si>
  <si>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</si>
  <si>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</si>
  <si>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</si>
  <si>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</si>
  <si>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</si>
  <si>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</si>
  <si>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</si>
  <si>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</si>
  <si>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</si>
  <si>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</si>
  <si>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</si>
  <si>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</si>
  <si>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</si>
  <si>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</si>
  <si>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</si>
  <si>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</si>
  <si>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</si>
  <si>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</si>
  <si>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</si>
  <si>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</si>
  <si>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</si>
  <si>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</si>
  <si>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</si>
  <si>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</si>
  <si>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</si>
  <si>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</si>
  <si>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</si>
  <si>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</si>
  <si>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</si>
  <si>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</si>
  <si>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</si>
  <si>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</si>
  <si>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</si>
  <si>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</si>
  <si>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</si>
  <si>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</si>
  <si>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</si>
  <si>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</si>
  <si>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</si>
  <si>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</si>
  <si>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</si>
  <si>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</si>
  <si>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</si>
  <si>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</si>
  <si>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</si>
  <si>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</si>
  <si>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</si>
  <si>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</si>
  <si>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</si>
  <si>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</si>
  <si>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</si>
  <si>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</si>
  <si>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</si>
  <si>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</si>
  <si>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</si>
  <si>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</si>
  <si>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</si>
  <si>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</si>
  <si>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</si>
  <si>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</si>
  <si>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</si>
  <si>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</si>
  <si>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</si>
  <si>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</si>
  <si>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</si>
  <si>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</si>
  <si>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</si>
  <si>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</si>
  <si>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</si>
  <si>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</si>
  <si>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</si>
  <si>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</si>
  <si>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</si>
  <si>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</si>
  <si>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</si>
  <si>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</si>
  <si>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</si>
  <si>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</si>
  <si>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</si>
  <si>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</si>
  <si>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</si>
  <si>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</si>
  <si>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</si>
  <si>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</si>
  <si>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</si>
  <si>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</si>
  <si>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</si>
  <si>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</si>
  <si>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</si>
  <si>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</si>
  <si>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</si>
  <si>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</si>
  <si>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</si>
  <si>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</si>
  <si>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</si>
  <si>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</si>
  <si>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</si>
  <si>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</si>
  <si>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</si>
  <si>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</si>
  <si>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</si>
  <si>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</si>
  <si>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</si>
  <si>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</si>
  <si>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</si>
  <si>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</si>
  <si>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</si>
  <si>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</si>
  <si>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</si>
  <si>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</si>
  <si>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</si>
  <si>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</si>
  <si>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</si>
  <si>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</si>
  <si>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</si>
  <si>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</si>
  <si>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</si>
  <si>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</si>
  <si>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</si>
  <si>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</si>
  <si>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</si>
  <si>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</si>
  <si>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</si>
  <si>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</si>
  <si>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</si>
  <si>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</si>
  <si>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</si>
  <si>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</si>
  <si>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</si>
  <si>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</si>
  <si>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</si>
  <si>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</si>
  <si>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</si>
  <si>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</si>
  <si>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</si>
  <si>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</si>
  <si>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</si>
  <si>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</si>
  <si>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</si>
  <si>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</si>
  <si>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</si>
  <si>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</si>
  <si>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</si>
  <si>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</si>
  <si>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</si>
  <si>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</si>
  <si>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</si>
  <si>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</si>
  <si>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</si>
  <si>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</si>
  <si>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</si>
  <si>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</si>
  <si>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</si>
  <si>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</si>
  <si>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</si>
  <si>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</si>
  <si>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</si>
  <si>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</si>
  <si>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</si>
  <si>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</si>
  <si>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</si>
  <si>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</si>
  <si>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</si>
  <si>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</si>
  <si>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</si>
  <si>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</si>
  <si>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</si>
  <si>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</si>
  <si>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</si>
  <si>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</si>
  <si>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</si>
  <si>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</si>
  <si>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</si>
  <si>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</si>
  <si>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</si>
  <si>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</si>
  <si>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</si>
  <si>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</si>
  <si>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</si>
  <si>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</si>
  <si>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</si>
  <si>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</si>
  <si>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</si>
  <si>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</si>
  <si>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</si>
  <si>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</si>
  <si>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</si>
  <si>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</si>
  <si>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</si>
  <si>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</si>
  <si>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</si>
  <si>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</si>
  <si>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</si>
  <si>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</si>
  <si>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</si>
  <si>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</si>
  <si>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</si>
  <si>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</si>
  <si>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</si>
  <si>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</si>
  <si>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</si>
  <si>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</si>
  <si>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</si>
  <si>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</si>
  <si>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</si>
  <si>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</si>
  <si>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</si>
  <si>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</si>
  <si>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</si>
  <si>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</si>
  <si>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</si>
  <si>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</si>
  <si>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</si>
  <si>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</si>
  <si>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</si>
  <si>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</si>
  <si>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</si>
  <si>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</si>
  <si>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</si>
  <si>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</si>
  <si>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</si>
  <si>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</si>
  <si>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</si>
  <si>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</si>
  <si>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</si>
  <si>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</si>
  <si>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</si>
  <si>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</si>
  <si>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</si>
  <si>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</si>
  <si>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</si>
  <si>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</si>
  <si>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</si>
  <si>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</si>
  <si>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</si>
  <si>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</si>
  <si>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</si>
  <si>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</si>
  <si>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</si>
  <si>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</si>
  <si>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</si>
  <si>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</si>
  <si>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</si>
  <si>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</si>
  <si>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</si>
  <si>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</si>
  <si>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</si>
  <si>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</si>
  <si>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</si>
  <si>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</si>
  <si>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</si>
  <si>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</si>
  <si>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</si>
  <si>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</si>
  <si>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</si>
  <si>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</si>
  <si>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</si>
  <si>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</si>
  <si>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</si>
  <si>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</si>
  <si>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</si>
  <si>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</si>
  <si>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</si>
  <si>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</si>
  <si>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</si>
  <si>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</si>
  <si>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</si>
  <si>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</si>
  <si>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</si>
  <si>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</si>
  <si>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</si>
  <si>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</si>
  <si>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</si>
  <si>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</si>
  <si>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</si>
  <si>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</si>
  <si>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</si>
  <si>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</si>
  <si>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</si>
  <si>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</si>
  <si>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</si>
  <si>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</si>
  <si>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</si>
  <si>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</si>
  <si>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</si>
  <si>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</si>
  <si>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</si>
  <si>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</si>
  <si>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</si>
  <si>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</si>
  <si>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</si>
  <si>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</si>
  <si>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</si>
  <si>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</si>
  <si>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</si>
  <si>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</si>
  <si>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</si>
  <si>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</si>
  <si>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</si>
  <si>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</si>
  <si>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</si>
  <si>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</si>
  <si>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</si>
  <si>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</si>
  <si>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</si>
  <si>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</si>
  <si>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</si>
  <si>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</si>
  <si>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</si>
  <si>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</si>
  <si>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</si>
  <si>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</si>
  <si>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</si>
  <si>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</si>
  <si>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</si>
  <si>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</si>
  <si>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</si>
  <si>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</si>
  <si>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</si>
  <si>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</si>
  <si>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</si>
  <si>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</si>
  <si>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</si>
  <si>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</si>
  <si>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</si>
  <si>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</si>
  <si>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</si>
  <si>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</si>
  <si>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</si>
  <si>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</si>
  <si>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</si>
  <si>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</si>
  <si>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</si>
  <si>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</si>
  <si>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</si>
  <si>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</si>
  <si>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</si>
  <si>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</si>
  <si>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</si>
  <si>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</si>
  <si>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</si>
  <si>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</si>
  <si>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</si>
  <si>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</si>
  <si>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</si>
  <si>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</si>
  <si>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</si>
  <si>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</si>
  <si>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</si>
  <si>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</si>
  <si>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</si>
  <si>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</si>
  <si>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</si>
  <si>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</si>
  <si>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</si>
  <si>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</si>
  <si>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</si>
  <si>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</si>
  <si>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</si>
  <si>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</si>
  <si>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</si>
  <si>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</si>
  <si>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</si>
  <si>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</si>
  <si>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</si>
  <si>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</si>
  <si>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</si>
  <si>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</si>
  <si>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</si>
  <si>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</si>
  <si>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</si>
  <si>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</si>
  <si>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</si>
  <si>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</si>
  <si>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</si>
  <si>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</si>
  <si>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</si>
  <si>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</si>
  <si>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</si>
  <si>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</si>
  <si>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</si>
  <si>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</si>
  <si>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</si>
  <si>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</si>
  <si>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</si>
  <si>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</si>
  <si>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</si>
  <si>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</si>
  <si>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</si>
  <si>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</si>
  <si>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</si>
  <si>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</si>
  <si>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</si>
  <si>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</si>
  <si>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</si>
  <si>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</si>
  <si>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</si>
  <si>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</si>
  <si>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</si>
  <si>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</si>
  <si>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</si>
  <si>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</si>
  <si>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</si>
  <si>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</si>
  <si>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</si>
  <si>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</si>
  <si>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</si>
  <si>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</si>
  <si>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</si>
  <si>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</si>
  <si>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</si>
  <si>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</si>
  <si>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</si>
  <si>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</si>
  <si>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</si>
  <si>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</si>
  <si>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</si>
  <si>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</si>
  <si>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</si>
  <si>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</si>
  <si>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</si>
  <si>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</si>
  <si>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</si>
  <si>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</si>
  <si>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</si>
  <si>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</si>
  <si>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</si>
  <si>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</si>
  <si>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</si>
  <si>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</si>
  <si>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</si>
  <si>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</si>
  <si>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</si>
  <si>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</si>
  <si>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</si>
  <si>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</si>
  <si>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</si>
  <si>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</si>
  <si>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</si>
  <si>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</si>
  <si>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</si>
  <si>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</si>
  <si>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</si>
  <si>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</si>
  <si>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</si>
  <si>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</si>
  <si>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</si>
  <si>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</si>
  <si>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</si>
  <si>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</si>
  <si>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</si>
  <si>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</si>
  <si>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</si>
  <si>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</si>
  <si>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</si>
  <si>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</si>
  <si>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</si>
  <si>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</si>
  <si>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</si>
  <si>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</si>
  <si>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</si>
  <si>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</si>
  <si>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</si>
  <si>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</si>
  <si>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</si>
  <si>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</si>
  <si>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</si>
  <si>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</si>
  <si>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</si>
  <si>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</si>
  <si>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</si>
  <si>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</si>
  <si>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</si>
  <si>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</si>
  <si>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</si>
  <si>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</si>
  <si>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</si>
  <si>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</si>
  <si>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</si>
  <si>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</si>
  <si>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</si>
  <si>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</si>
  <si>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</si>
  <si>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</si>
  <si>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</si>
  <si>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</si>
  <si>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</si>
  <si>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</si>
  <si>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</si>
  <si>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</si>
  <si>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</si>
  <si>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</si>
  <si>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</si>
  <si>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</si>
  <si>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</si>
  <si>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</si>
  <si>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</si>
  <si>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</si>
  <si>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</si>
  <si>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</si>
  <si>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</si>
  <si>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</si>
  <si>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</si>
  <si>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</si>
  <si>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</si>
  <si>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</si>
  <si>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</si>
  <si>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</si>
  <si>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</si>
  <si>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</si>
  <si>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</si>
  <si>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</si>
  <si>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</si>
  <si>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</si>
  <si>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</si>
  <si>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</si>
  <si>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</si>
  <si>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</si>
  <si>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</si>
  <si>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</si>
  <si>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</si>
  <si>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</si>
  <si>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</si>
  <si>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</si>
  <si>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</si>
  <si>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</si>
  <si>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</si>
  <si>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</si>
  <si>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</si>
  <si>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</si>
  <si>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</si>
  <si>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</si>
  <si>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</si>
  <si>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</si>
  <si>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</si>
  <si>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</si>
  <si>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</si>
  <si>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</si>
  <si>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</si>
  <si>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</si>
  <si>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</si>
  <si>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</si>
  <si>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</si>
  <si>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</si>
  <si>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</si>
  <si>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</si>
  <si>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</si>
  <si>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</si>
  <si>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</si>
  <si>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</si>
  <si>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</si>
  <si>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</si>
  <si>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</si>
  <si>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</si>
  <si>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</si>
  <si>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</si>
  <si>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</si>
  <si>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</si>
  <si>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</si>
  <si>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</si>
  <si>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</si>
  <si>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</si>
  <si>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</si>
  <si>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</si>
  <si>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</si>
  <si>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</si>
  <si>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</si>
  <si>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</si>
  <si>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</si>
  <si>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</si>
  <si>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</si>
  <si>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</si>
  <si>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</si>
  <si>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</si>
  <si>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</si>
  <si>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</si>
  <si>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</si>
  <si>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</si>
  <si>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</si>
  <si>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</si>
  <si>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</si>
  <si>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</si>
  <si>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</si>
  <si>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</si>
  <si>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</si>
  <si>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</si>
  <si>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</si>
  <si>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</si>
  <si>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</si>
  <si>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</si>
  <si>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</si>
  <si>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</si>
  <si>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</si>
  <si>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</si>
  <si>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</si>
  <si>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</si>
  <si>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</si>
  <si>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</si>
  <si>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</si>
  <si>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</si>
  <si>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</si>
  <si>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</si>
  <si>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</si>
  <si>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</si>
  <si>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</si>
  <si>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</si>
  <si>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</si>
  <si>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</si>
  <si>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</si>
  <si>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</si>
  <si>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</si>
  <si>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</si>
  <si>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</si>
  <si>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</si>
  <si>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</si>
  <si>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</si>
  <si>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</si>
  <si>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</si>
  <si>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</si>
  <si>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</si>
  <si>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</si>
  <si>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</si>
  <si>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</si>
  <si>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</si>
  <si>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</si>
  <si>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</si>
  <si>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</si>
  <si>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</si>
  <si>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</si>
  <si>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</si>
  <si>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</si>
  <si>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</si>
  <si>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</si>
  <si>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</si>
  <si>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</si>
  <si>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</si>
  <si>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</si>
  <si>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</si>
  <si>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</si>
  <si>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</si>
  <si>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</si>
  <si>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</si>
  <si>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</si>
  <si>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</si>
  <si>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</si>
  <si>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</si>
  <si>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</si>
  <si>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</si>
  <si>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</si>
  <si>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</si>
  <si>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</si>
  <si>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</si>
  <si>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</si>
  <si>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</si>
  <si>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</si>
  <si>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</si>
  <si>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</si>
  <si>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</si>
  <si>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</si>
  <si>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</si>
  <si>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</si>
  <si>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</si>
  <si>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</si>
  <si>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</si>
  <si>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</si>
  <si>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</si>
  <si>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</si>
  <si>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</si>
  <si>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</si>
  <si>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</si>
  <si>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</si>
  <si>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</si>
  <si>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</si>
  <si>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</si>
  <si>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</si>
  <si>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</si>
  <si>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</si>
  <si>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</si>
  <si>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</si>
  <si>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</si>
  <si>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</si>
  <si>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</si>
  <si>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</si>
  <si>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</si>
  <si>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</si>
  <si>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</si>
  <si>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</si>
  <si>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</si>
  <si>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</si>
  <si>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</si>
  <si>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</si>
  <si>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</si>
  <si>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</si>
  <si>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</si>
  <si>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</si>
  <si>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</si>
  <si>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</si>
  <si>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</si>
  <si>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</si>
  <si>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</si>
  <si>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</si>
  <si>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</si>
  <si>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</si>
  <si>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</si>
  <si>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>Ръководител:  Антон Божков</t>
  </si>
  <si>
    <t xml:space="preserve"> Антон Божков</t>
  </si>
  <si>
    <t>Ръководител: Антон Божков</t>
  </si>
  <si>
    <t>Ръководител:Антон Божков</t>
  </si>
  <si>
    <t>консолидиран</t>
  </si>
  <si>
    <t xml:space="preserve">Вид на отчета:  консолидиран </t>
  </si>
  <si>
    <t>2.Инфра Билдинг ЕООД</t>
  </si>
  <si>
    <t>2.3 Инфра Имоти ЕООД</t>
  </si>
  <si>
    <t>2.4 Инфра Роудс ЕООД</t>
  </si>
  <si>
    <t>2.5 Инфра Сейф Роудс ЕООД</t>
  </si>
  <si>
    <t>2.6 Инфра Минералс  ЕООД</t>
  </si>
  <si>
    <t>2.7 Инфра Агуа Еко ЕООД</t>
  </si>
  <si>
    <t>2.1.Инфра РейуелсЕООД</t>
  </si>
  <si>
    <t>2.2.Инфра Актив ЕООД</t>
  </si>
  <si>
    <t>1.Витех строй ЕООД</t>
  </si>
  <si>
    <t>01.01.2017- 31.12.2017</t>
  </si>
  <si>
    <t>27.02.2018г.</t>
  </si>
  <si>
    <t>Дата на съставяне: 27.02.2018г.</t>
  </si>
  <si>
    <t xml:space="preserve">Дата  на съставяне: 27.02.2018г.                                                                                                        </t>
  </si>
  <si>
    <t xml:space="preserve">Дата на съставяне: 27.02.2018Г.                           </t>
  </si>
  <si>
    <t>Дата на съставяне:27.02.2018г.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</si>
</sst>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22" fillId="39" borderId="0" xfId="0" applyFont="1" applyFill="1" applyBorder="1" applyAlignment="1">
      <alignment horizontal="left"/>
    </xf>
    <xf numFmtId="9" fontId="60" fillId="39" borderId="0" xfId="0" applyNumberFormat="1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 wrapText="1"/>
    </xf>
    <xf numFmtId="0" fontId="22" fillId="39" borderId="0" xfId="0" applyFont="1" applyFill="1" applyBorder="1" applyAlignment="1">
      <alignment horizontal="right"/>
    </xf>
    <xf numFmtId="0" fontId="22" fillId="39" borderId="0" xfId="0" applyFont="1" applyFill="1" applyBorder="1" applyAlignment="1">
      <alignment horizontal="right" wrapText="1"/>
    </xf>
    <xf numFmtId="0" fontId="60" fillId="39" borderId="0" xfId="0" applyFont="1" applyFill="1" applyBorder="1" applyAlignment="1">
      <alignment horizontal="right"/>
    </xf>
    <xf numFmtId="0" fontId="5" fillId="0" borderId="10" xfId="62" applyFont="1" applyBorder="1">
      <alignment/>
      <protection/>
    </xf>
    <xf numFmtId="0" fontId="6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4" fillId="0" borderId="10" xfId="62" applyFont="1" applyBorder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7">
      <selection activeCell="D65" sqref="D6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60" t="s">
        <v>860</v>
      </c>
      <c r="F3" s="216" t="s">
        <v>2</v>
      </c>
      <c r="G3" s="171"/>
      <c r="H3" s="459">
        <v>175443402</v>
      </c>
    </row>
    <row r="4" spans="1:8" ht="15">
      <c r="A4" s="587" t="s">
        <v>866</v>
      </c>
      <c r="B4" s="593"/>
      <c r="C4" s="593"/>
      <c r="D4" s="593"/>
      <c r="E4" s="460" t="s">
        <v>865</v>
      </c>
      <c r="F4" s="589" t="s">
        <v>3</v>
      </c>
      <c r="G4" s="590"/>
      <c r="H4" s="459" t="s">
        <v>158</v>
      </c>
    </row>
    <row r="5" spans="1:8" ht="15">
      <c r="A5" s="587" t="s">
        <v>4</v>
      </c>
      <c r="B5" s="588"/>
      <c r="C5" s="588"/>
      <c r="D5" s="588"/>
      <c r="E5" s="502" t="s">
        <v>876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177</v>
      </c>
      <c r="D13" s="150">
        <v>137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894</v>
      </c>
      <c r="D14" s="150">
        <v>546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231</v>
      </c>
      <c r="D15" s="150">
        <v>331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>
        <v>56</v>
      </c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20</v>
      </c>
      <c r="D18" s="150">
        <v>41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1378</v>
      </c>
      <c r="D19" s="154">
        <f>SUM(D11:D18)</f>
        <v>1055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24</v>
      </c>
      <c r="D20" s="150">
        <v>43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1163</v>
      </c>
      <c r="H21" s="155">
        <f>SUM(H22:H24)</f>
        <v>449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1163</v>
      </c>
      <c r="H24" s="151">
        <v>449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11235</v>
      </c>
      <c r="H25" s="153">
        <f>H19+H20+H21</f>
        <v>10521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7</v>
      </c>
      <c r="D26" s="150">
        <v>3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7</v>
      </c>
      <c r="D27" s="154">
        <f>SUM(D23:D26)</f>
        <v>3</v>
      </c>
      <c r="E27" s="252" t="s">
        <v>82</v>
      </c>
      <c r="F27" s="241" t="s">
        <v>83</v>
      </c>
      <c r="G27" s="153">
        <f>SUM(G28:G30)</f>
        <v>-55092</v>
      </c>
      <c r="H27" s="153">
        <f>SUM(H28:H30)</f>
        <v>-52166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-55092</v>
      </c>
      <c r="H29" s="315">
        <v>-52166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>
        <v>-1324</v>
      </c>
      <c r="H32" s="315">
        <v>-2212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-56416</v>
      </c>
      <c r="H33" s="153">
        <f>H27+H31+H32</f>
        <v>-54378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13182</v>
      </c>
      <c r="H36" s="153">
        <f>H25+H17+H33</f>
        <v>14506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-10</v>
      </c>
      <c r="H39" s="157">
        <v>-7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918</v>
      </c>
      <c r="H48" s="151">
        <v>4089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918</v>
      </c>
      <c r="H49" s="153">
        <f>SUM(H43:H48)</f>
        <v>4089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16</v>
      </c>
      <c r="D54" s="150">
        <v>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2184</v>
      </c>
      <c r="D55" s="154">
        <f>D19+D20+D21+D27+D32+D45+D51+D53+D54</f>
        <v>1874</v>
      </c>
      <c r="E55" s="236" t="s">
        <v>171</v>
      </c>
      <c r="F55" s="260" t="s">
        <v>172</v>
      </c>
      <c r="G55" s="153">
        <f>G49+G51+G52+G53+G54</f>
        <v>918</v>
      </c>
      <c r="H55" s="153">
        <f>H49+H51+H52+H53+H54</f>
        <v>4089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4</v>
      </c>
      <c r="D58" s="150">
        <v>176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89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>
        <v>19</v>
      </c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>
        <v>324</v>
      </c>
      <c r="D61" s="150">
        <v>1076</v>
      </c>
      <c r="E61" s="242" t="s">
        <v>188</v>
      </c>
      <c r="F61" s="271" t="s">
        <v>189</v>
      </c>
      <c r="G61" s="153">
        <f>SUM(G62:G68)</f>
        <v>988</v>
      </c>
      <c r="H61" s="153">
        <f>SUM(H62:H68)</f>
        <v>1990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>
        <v>5</v>
      </c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417</v>
      </c>
      <c r="D64" s="154">
        <f>SUM(D58:D63)</f>
        <v>1365</v>
      </c>
      <c r="E64" s="236" t="s">
        <v>199</v>
      </c>
      <c r="F64" s="241" t="s">
        <v>200</v>
      </c>
      <c r="G64" s="151">
        <v>702</v>
      </c>
      <c r="H64" s="151">
        <v>1310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197</v>
      </c>
      <c r="H66" s="151">
        <v>195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60</v>
      </c>
      <c r="H67" s="151">
        <v>54</v>
      </c>
    </row>
    <row r="68" spans="1:8" ht="15">
      <c r="A68" s="234" t="s">
        <v>210</v>
      </c>
      <c r="B68" s="240" t="s">
        <v>211</v>
      </c>
      <c r="C68" s="150">
        <v>1732</v>
      </c>
      <c r="D68" s="150">
        <v>579</v>
      </c>
      <c r="E68" s="236" t="s">
        <v>212</v>
      </c>
      <c r="F68" s="241" t="s">
        <v>213</v>
      </c>
      <c r="G68" s="151">
        <v>29</v>
      </c>
      <c r="H68" s="151">
        <v>431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13</v>
      </c>
      <c r="H70" s="151">
        <v>15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1001</v>
      </c>
      <c r="H71" s="160">
        <f>H59+H60+H61+H69+H70</f>
        <v>2005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3</v>
      </c>
      <c r="D72" s="150">
        <v>15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>
        <v>1506</v>
      </c>
      <c r="H74" s="151">
        <v>4163</v>
      </c>
    </row>
    <row r="75" spans="1:15" ht="15">
      <c r="A75" s="234" t="s">
        <v>75</v>
      </c>
      <c r="B75" s="248" t="s">
        <v>232</v>
      </c>
      <c r="C75" s="154">
        <f>SUM(C67:C74)</f>
        <v>1735</v>
      </c>
      <c r="D75" s="154">
        <f>SUM(D67:D74)</f>
        <v>594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2507</v>
      </c>
      <c r="H79" s="161">
        <f>H71+H74+H75+H76</f>
        <v>6168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11732</v>
      </c>
      <c r="D83" s="150">
        <v>16728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11732</v>
      </c>
      <c r="D84" s="154">
        <f>D83+D82+D78</f>
        <v>16728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1752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521</v>
      </c>
      <c r="D88" s="150">
        <v>2435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8</v>
      </c>
      <c r="D89" s="150">
        <v>8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529</v>
      </c>
      <c r="D91" s="154">
        <f>SUM(D87:D90)</f>
        <v>4195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14413</v>
      </c>
      <c r="D93" s="154">
        <f>D64+D75+D84+D91+D92</f>
        <v>22882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16597</v>
      </c>
      <c r="D94" s="163">
        <f>D93+D55</f>
        <v>24756</v>
      </c>
      <c r="E94" s="447" t="s">
        <v>269</v>
      </c>
      <c r="F94" s="288" t="s">
        <v>270</v>
      </c>
      <c r="G94" s="164">
        <f>G36+G39+G55+G79</f>
        <v>16597</v>
      </c>
      <c r="H94" s="164">
        <f>H36+H39+H55+H79</f>
        <v>24756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878</v>
      </c>
      <c r="B98" s="430"/>
      <c r="C98" s="591" t="s">
        <v>858</v>
      </c>
      <c r="D98" s="591"/>
      <c r="E98" s="591"/>
      <c r="F98" s="169"/>
      <c r="G98" s="170"/>
      <c r="H98" s="171"/>
      <c r="M98" s="156"/>
    </row>
    <row r="99" spans="3:8" ht="15">
      <c r="C99" s="44"/>
      <c r="D99" s="1"/>
      <c r="E99" s="591" t="s">
        <v>861</v>
      </c>
      <c r="F99" s="592"/>
      <c r="G99" s="592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ht="12.75"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I47" sqref="I4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95" t="str">
        <f>'справка №1-БАЛАНС'!E3</f>
        <v>ИНФРА ХОЛДИНГ АД</v>
      </c>
      <c r="C2" s="595"/>
      <c r="D2" s="595"/>
      <c r="E2" s="595"/>
      <c r="F2" s="597" t="s">
        <v>2</v>
      </c>
      <c r="G2" s="597"/>
      <c r="H2" s="523">
        <f>'справка №1-БАЛАНС'!H3</f>
        <v>175443402</v>
      </c>
    </row>
    <row r="3" spans="1:8" ht="15">
      <c r="A3" s="465" t="s">
        <v>273</v>
      </c>
      <c r="B3" s="595" t="str">
        <f>'справка №1-БАЛАНС'!E4</f>
        <v>консолидиран</v>
      </c>
      <c r="C3" s="595"/>
      <c r="D3" s="595"/>
      <c r="E3" s="595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96" t="str">
        <f>'справка №1-БАЛАНС'!E5</f>
        <v>01.01.2017- 31.12.2017</v>
      </c>
      <c r="C4" s="596"/>
      <c r="D4" s="596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3100</v>
      </c>
      <c r="D9" s="45">
        <v>2810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3413</v>
      </c>
      <c r="D10" s="45">
        <v>5675</v>
      </c>
      <c r="E10" s="297" t="s">
        <v>287</v>
      </c>
      <c r="F10" s="546" t="s">
        <v>288</v>
      </c>
      <c r="G10" s="547"/>
      <c r="H10" s="547">
        <v>119</v>
      </c>
    </row>
    <row r="11" spans="1:8" ht="12">
      <c r="A11" s="297" t="s">
        <v>289</v>
      </c>
      <c r="B11" s="298" t="s">
        <v>290</v>
      </c>
      <c r="C11" s="45">
        <v>263</v>
      </c>
      <c r="D11" s="45">
        <v>554</v>
      </c>
      <c r="E11" s="299" t="s">
        <v>291</v>
      </c>
      <c r="F11" s="546" t="s">
        <v>292</v>
      </c>
      <c r="G11" s="547">
        <v>10117</v>
      </c>
      <c r="H11" s="547">
        <v>15318</v>
      </c>
    </row>
    <row r="12" spans="1:8" ht="12">
      <c r="A12" s="297" t="s">
        <v>293</v>
      </c>
      <c r="B12" s="298" t="s">
        <v>294</v>
      </c>
      <c r="C12" s="45">
        <v>1956</v>
      </c>
      <c r="D12" s="45">
        <v>1855</v>
      </c>
      <c r="E12" s="299" t="s">
        <v>77</v>
      </c>
      <c r="F12" s="546" t="s">
        <v>295</v>
      </c>
      <c r="G12" s="547">
        <v>211</v>
      </c>
      <c r="H12" s="547">
        <v>105</v>
      </c>
    </row>
    <row r="13" spans="1:18" ht="12">
      <c r="A13" s="297" t="s">
        <v>296</v>
      </c>
      <c r="B13" s="298" t="s">
        <v>297</v>
      </c>
      <c r="C13" s="45">
        <v>302</v>
      </c>
      <c r="D13" s="45">
        <v>272</v>
      </c>
      <c r="E13" s="300" t="s">
        <v>50</v>
      </c>
      <c r="F13" s="548" t="s">
        <v>298</v>
      </c>
      <c r="G13" s="545">
        <f>SUM(G9:G12)</f>
        <v>10328</v>
      </c>
      <c r="H13" s="545">
        <f>SUM(H9:H12)</f>
        <v>15542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213</v>
      </c>
      <c r="D15" s="46">
        <v>-952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1182</v>
      </c>
      <c r="D16" s="46">
        <v>703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784</v>
      </c>
      <c r="D17" s="47">
        <v>100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10429</v>
      </c>
      <c r="D19" s="48">
        <f>SUM(D9:D15)+D16</f>
        <v>10917</v>
      </c>
      <c r="E19" s="303" t="s">
        <v>315</v>
      </c>
      <c r="F19" s="549" t="s">
        <v>316</v>
      </c>
      <c r="G19" s="547">
        <v>586</v>
      </c>
      <c r="H19" s="547">
        <v>2963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1993</v>
      </c>
      <c r="D22" s="45">
        <v>9754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586</v>
      </c>
      <c r="H24" s="545">
        <f>SUM(H19:H23)</f>
        <v>2963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1993</v>
      </c>
      <c r="D26" s="48">
        <f>SUM(D22:D25)</f>
        <v>9754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12422</v>
      </c>
      <c r="D28" s="49">
        <f>D26+D19</f>
        <v>20671</v>
      </c>
      <c r="E28" s="126" t="s">
        <v>337</v>
      </c>
      <c r="F28" s="551" t="s">
        <v>338</v>
      </c>
      <c r="G28" s="545">
        <f>G13+G15+G24</f>
        <v>10914</v>
      </c>
      <c r="H28" s="545">
        <f>H13+H15+H24</f>
        <v>18505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1508</v>
      </c>
      <c r="H30" s="52">
        <f>IF((D28-H28)&gt;0,D28-H28,0)</f>
        <v>2166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192</v>
      </c>
      <c r="D31" s="45">
        <v>4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12230</v>
      </c>
      <c r="D33" s="48">
        <f>D28-D31+D32</f>
        <v>20667</v>
      </c>
      <c r="E33" s="126" t="s">
        <v>351</v>
      </c>
      <c r="F33" s="551" t="s">
        <v>352</v>
      </c>
      <c r="G33" s="52">
        <f>G32-G31+G28</f>
        <v>10914</v>
      </c>
      <c r="H33" s="52">
        <f>H32-H31+H28</f>
        <v>18505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1316</v>
      </c>
      <c r="H34" s="545">
        <f>IF((D33-H33)&gt;0,D33-H33,0)</f>
        <v>2162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11</v>
      </c>
      <c r="D35" s="48">
        <f>D36+D37+D38</f>
        <v>57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11</v>
      </c>
      <c r="D36" s="45">
        <v>57</v>
      </c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1327</v>
      </c>
      <c r="H39" s="556">
        <f>IF(H34&gt;0,IF(D35+H34&lt;0,0,D35+H34),IF(D34-D35&lt;0,D35-D34,0))</f>
        <v>2219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3</v>
      </c>
      <c r="H40" s="547">
        <v>7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1324</v>
      </c>
      <c r="H41" s="51">
        <f>IF(D39=0,IF(H39-H40&gt;0,H39-H40+D40,0),IF(D39-D40&lt;0,D40-D39+H40,0))</f>
        <v>2212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12241</v>
      </c>
      <c r="D42" s="52">
        <f>D33+D35+D39</f>
        <v>20724</v>
      </c>
      <c r="E42" s="127" t="s">
        <v>378</v>
      </c>
      <c r="F42" s="128" t="s">
        <v>379</v>
      </c>
      <c r="G42" s="52">
        <f>G39+G33</f>
        <v>12241</v>
      </c>
      <c r="H42" s="52">
        <f>H39+H33</f>
        <v>20724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8" t="s">
        <v>854</v>
      </c>
      <c r="B45" s="598"/>
      <c r="C45" s="598"/>
      <c r="D45" s="598"/>
      <c r="E45" s="598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877</v>
      </c>
      <c r="C48" s="425" t="s">
        <v>815</v>
      </c>
      <c r="D48" s="594" t="s">
        <v>859</v>
      </c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94" t="s">
        <v>862</v>
      </c>
      <c r="E50" s="594"/>
      <c r="F50" s="594"/>
      <c r="G50" s="594"/>
      <c r="H50" s="594"/>
    </row>
    <row r="51" spans="1:8" ht="12">
      <c r="A51" s="561"/>
      <c r="B51" s="557"/>
      <c r="C51" s="423"/>
      <c r="D51" s="594"/>
      <c r="E51" s="594"/>
      <c r="F51" s="594"/>
      <c r="G51" s="594"/>
      <c r="H51" s="594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D54" sqref="D5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01.01.2017- 31.12.2017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12771</v>
      </c>
      <c r="D10" s="53">
        <v>18271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-8583</v>
      </c>
      <c r="D11" s="53">
        <v>-8648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-2035</v>
      </c>
      <c r="D13" s="53">
        <v>-1760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-533</v>
      </c>
      <c r="D14" s="53">
        <v>-673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-17</v>
      </c>
      <c r="D15" s="53">
        <v>-65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-1767</v>
      </c>
      <c r="D19" s="53">
        <v>-1292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-164</v>
      </c>
      <c r="D20" s="54">
        <f>SUM(D10:D19)</f>
        <v>5833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-61</v>
      </c>
      <c r="D22" s="53">
        <v>-82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96</v>
      </c>
      <c r="D23" s="53">
        <v>5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-220</v>
      </c>
      <c r="D24" s="53">
        <v>-112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-2633</v>
      </c>
      <c r="D25" s="53">
        <v>355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7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>
        <v>-712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>
        <v>-3</v>
      </c>
      <c r="D30" s="53">
        <v>-4</v>
      </c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-1586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-2814</v>
      </c>
      <c r="D32" s="54">
        <f>SUM(D22:D31)</f>
        <v>-2136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>
        <v>11</v>
      </c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7824</v>
      </c>
      <c r="D36" s="53">
        <v>11581</v>
      </c>
      <c r="E36" s="129"/>
      <c r="F36" s="129"/>
    </row>
    <row r="37" spans="1:6" ht="12">
      <c r="A37" s="331" t="s">
        <v>435</v>
      </c>
      <c r="B37" s="332" t="s">
        <v>436</v>
      </c>
      <c r="C37" s="53">
        <v>-7855</v>
      </c>
      <c r="D37" s="53">
        <v>-13035</v>
      </c>
      <c r="E37" s="129"/>
      <c r="F37" s="129"/>
    </row>
    <row r="38" spans="1:6" ht="12">
      <c r="A38" s="331" t="s">
        <v>437</v>
      </c>
      <c r="B38" s="332" t="s">
        <v>438</v>
      </c>
      <c r="C38" s="53">
        <v>-431</v>
      </c>
      <c r="D38" s="53">
        <v>-163</v>
      </c>
      <c r="E38" s="129"/>
      <c r="F38" s="129"/>
    </row>
    <row r="39" spans="1:6" ht="12">
      <c r="A39" s="331" t="s">
        <v>439</v>
      </c>
      <c r="B39" s="332" t="s">
        <v>440</v>
      </c>
      <c r="C39" s="53">
        <v>-175</v>
      </c>
      <c r="D39" s="53">
        <v>-65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-51</v>
      </c>
      <c r="D41" s="53">
        <v>-81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-688</v>
      </c>
      <c r="D42" s="54">
        <f>SUM(D34:D41)</f>
        <v>-1752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-3666</v>
      </c>
      <c r="D43" s="54">
        <f>D42+D32+D20</f>
        <v>1945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4187</v>
      </c>
      <c r="D44" s="131">
        <v>2242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521</v>
      </c>
      <c r="D45" s="54">
        <f>D44+D43</f>
        <v>4187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357</v>
      </c>
      <c r="D46" s="55">
        <v>2435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>
        <v>8</v>
      </c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880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9"/>
      <c r="D50" s="599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861</v>
      </c>
      <c r="C52" s="599"/>
      <c r="D52" s="599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K38" sqref="K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0" t="s">
        <v>457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602" t="str">
        <f>'справка №1-БАЛАНС'!E3</f>
        <v>ИНФРА ХОЛДИНГ АД</v>
      </c>
      <c r="C3" s="602"/>
      <c r="D3" s="602"/>
      <c r="E3" s="602"/>
      <c r="F3" s="602"/>
      <c r="G3" s="602"/>
      <c r="H3" s="602"/>
      <c r="I3" s="602"/>
      <c r="J3" s="474"/>
      <c r="K3" s="604" t="s">
        <v>2</v>
      </c>
      <c r="L3" s="604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602" t="str">
        <f>'справка №1-БАЛАНС'!E4</f>
        <v>консолидиран</v>
      </c>
      <c r="C4" s="602"/>
      <c r="D4" s="602"/>
      <c r="E4" s="602"/>
      <c r="F4" s="602"/>
      <c r="G4" s="602"/>
      <c r="H4" s="602"/>
      <c r="I4" s="602"/>
      <c r="J4" s="135"/>
      <c r="K4" s="605" t="s">
        <v>3</v>
      </c>
      <c r="L4" s="605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606" t="str">
        <f>'справка №1-БАЛАНС'!E5</f>
        <v>01.01.2017- 31.12.2017</v>
      </c>
      <c r="C5" s="606"/>
      <c r="D5" s="606"/>
      <c r="E5" s="606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449</v>
      </c>
      <c r="I11" s="57">
        <f>'справка №1-БАЛАНС'!H28+'справка №1-БАЛАНС'!H31</f>
        <v>0</v>
      </c>
      <c r="J11" s="57">
        <f>'справка №1-БАЛАНС'!H29+'справка №1-БАЛАНС'!H32</f>
        <v>-54378</v>
      </c>
      <c r="K11" s="59"/>
      <c r="L11" s="343">
        <f>SUM(C11:K11)</f>
        <v>14506</v>
      </c>
      <c r="M11" s="57">
        <f>'справка №1-БАЛАНС'!H39</f>
        <v>-7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449</v>
      </c>
      <c r="I15" s="60">
        <f t="shared" si="2"/>
        <v>0</v>
      </c>
      <c r="J15" s="60">
        <f t="shared" si="2"/>
        <v>-54378</v>
      </c>
      <c r="K15" s="60">
        <f t="shared" si="2"/>
        <v>0</v>
      </c>
      <c r="L15" s="343">
        <f t="shared" si="1"/>
        <v>14506</v>
      </c>
      <c r="M15" s="60">
        <f t="shared" si="2"/>
        <v>-7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-1324</v>
      </c>
      <c r="K16" s="59"/>
      <c r="L16" s="343">
        <f t="shared" si="1"/>
        <v>-1324</v>
      </c>
      <c r="M16" s="59">
        <v>-3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714</v>
      </c>
      <c r="I17" s="61">
        <f t="shared" si="3"/>
        <v>0</v>
      </c>
      <c r="J17" s="61">
        <f>J18+J19</f>
        <v>-714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>
        <v>714</v>
      </c>
      <c r="I19" s="59"/>
      <c r="J19" s="59">
        <v>-714</v>
      </c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1163</v>
      </c>
      <c r="I29" s="58">
        <f t="shared" si="6"/>
        <v>0</v>
      </c>
      <c r="J29" s="58">
        <f t="shared" si="6"/>
        <v>-56416</v>
      </c>
      <c r="K29" s="58">
        <f t="shared" si="6"/>
        <v>0</v>
      </c>
      <c r="L29" s="343">
        <f t="shared" si="1"/>
        <v>13182</v>
      </c>
      <c r="M29" s="58">
        <f t="shared" si="6"/>
        <v>-10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1163</v>
      </c>
      <c r="I32" s="58">
        <f t="shared" si="7"/>
        <v>0</v>
      </c>
      <c r="J32" s="58">
        <f t="shared" si="7"/>
        <v>-56416</v>
      </c>
      <c r="K32" s="58">
        <f t="shared" si="7"/>
        <v>0</v>
      </c>
      <c r="L32" s="343">
        <f t="shared" si="1"/>
        <v>13182</v>
      </c>
      <c r="M32" s="58">
        <f>M29+M30+M31</f>
        <v>-10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603" t="s">
        <v>855</v>
      </c>
      <c r="B35" s="603"/>
      <c r="C35" s="603"/>
      <c r="D35" s="603"/>
      <c r="E35" s="603"/>
      <c r="F35" s="603"/>
      <c r="G35" s="603"/>
      <c r="H35" s="603"/>
      <c r="I35" s="603"/>
      <c r="J35" s="603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879</v>
      </c>
      <c r="B38" s="573" t="s">
        <v>858</v>
      </c>
      <c r="C38" s="573"/>
      <c r="D38" s="535"/>
      <c r="E38" s="535"/>
      <c r="F38" s="601"/>
      <c r="G38" s="601"/>
      <c r="H38" s="601"/>
      <c r="I38" s="601"/>
      <c r="J38" s="15" t="s">
        <v>856</v>
      </c>
      <c r="K38" s="15"/>
      <c r="L38" s="601" t="s">
        <v>862</v>
      </c>
      <c r="M38" s="601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E21" sqref="E2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3" t="s">
        <v>381</v>
      </c>
      <c r="B2" s="614"/>
      <c r="C2" s="615" t="str">
        <f>'справка №1-БАЛАНС'!E3</f>
        <v>ИНФРА ХОЛДИНГ АД</v>
      </c>
      <c r="D2" s="615"/>
      <c r="E2" s="615"/>
      <c r="F2" s="615"/>
      <c r="G2" s="615"/>
      <c r="H2" s="61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13" t="s">
        <v>4</v>
      </c>
      <c r="B3" s="614"/>
      <c r="C3" s="616" t="str">
        <f>'справка №1-БАЛАНС'!E5</f>
        <v>01.01.2017- 31.12.2017</v>
      </c>
      <c r="D3" s="616"/>
      <c r="E3" s="616"/>
      <c r="F3" s="483"/>
      <c r="G3" s="483"/>
      <c r="H3" s="483"/>
      <c r="I3" s="483"/>
      <c r="J3" s="483"/>
      <c r="K3" s="483"/>
      <c r="L3" s="483"/>
      <c r="M3" s="617" t="s">
        <v>3</v>
      </c>
      <c r="N3" s="617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8" t="s">
        <v>461</v>
      </c>
      <c r="B5" s="619"/>
      <c r="C5" s="611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9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9" t="s">
        <v>526</v>
      </c>
      <c r="R5" s="609" t="s">
        <v>527</v>
      </c>
    </row>
    <row r="6" spans="1:18" s="99" customFormat="1" ht="48">
      <c r="A6" s="620"/>
      <c r="B6" s="621"/>
      <c r="C6" s="612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0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0"/>
      <c r="R6" s="610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4251</v>
      </c>
      <c r="E11" s="188">
        <v>65</v>
      </c>
      <c r="F11" s="188">
        <v>87</v>
      </c>
      <c r="G11" s="73">
        <f t="shared" si="2"/>
        <v>4229</v>
      </c>
      <c r="H11" s="64"/>
      <c r="I11" s="64"/>
      <c r="J11" s="73">
        <f t="shared" si="3"/>
        <v>4229</v>
      </c>
      <c r="K11" s="64">
        <v>4114</v>
      </c>
      <c r="L11" s="64">
        <v>26</v>
      </c>
      <c r="M11" s="64">
        <v>88</v>
      </c>
      <c r="N11" s="73">
        <f t="shared" si="4"/>
        <v>4052</v>
      </c>
      <c r="O11" s="64"/>
      <c r="P11" s="64"/>
      <c r="Q11" s="73">
        <f t="shared" si="0"/>
        <v>4052</v>
      </c>
      <c r="R11" s="73">
        <f t="shared" si="1"/>
        <v>177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862</v>
      </c>
      <c r="E12" s="188">
        <v>477</v>
      </c>
      <c r="F12" s="188">
        <v>29</v>
      </c>
      <c r="G12" s="73">
        <f t="shared" si="2"/>
        <v>1310</v>
      </c>
      <c r="H12" s="64"/>
      <c r="I12" s="64"/>
      <c r="J12" s="73">
        <f t="shared" si="3"/>
        <v>1310</v>
      </c>
      <c r="K12" s="64">
        <v>316</v>
      </c>
      <c r="L12" s="64">
        <v>105</v>
      </c>
      <c r="M12" s="64">
        <v>5</v>
      </c>
      <c r="N12" s="73">
        <f t="shared" si="4"/>
        <v>416</v>
      </c>
      <c r="O12" s="64"/>
      <c r="P12" s="64"/>
      <c r="Q12" s="73">
        <f t="shared" si="0"/>
        <v>416</v>
      </c>
      <c r="R12" s="73">
        <f t="shared" si="1"/>
        <v>894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1070</v>
      </c>
      <c r="E13" s="188">
        <v>4</v>
      </c>
      <c r="F13" s="188">
        <v>440</v>
      </c>
      <c r="G13" s="73">
        <f t="shared" si="2"/>
        <v>634</v>
      </c>
      <c r="H13" s="64"/>
      <c r="I13" s="64"/>
      <c r="J13" s="73">
        <f t="shared" si="3"/>
        <v>634</v>
      </c>
      <c r="K13" s="64">
        <v>739</v>
      </c>
      <c r="L13" s="64">
        <v>105</v>
      </c>
      <c r="M13" s="64">
        <v>441</v>
      </c>
      <c r="N13" s="73">
        <f t="shared" si="4"/>
        <v>403</v>
      </c>
      <c r="O13" s="64"/>
      <c r="P13" s="64"/>
      <c r="Q13" s="73">
        <f t="shared" si="0"/>
        <v>403</v>
      </c>
      <c r="R13" s="73">
        <f t="shared" si="1"/>
        <v>231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>
        <v>56</v>
      </c>
      <c r="F15" s="455"/>
      <c r="G15" s="73">
        <f t="shared" si="2"/>
        <v>56</v>
      </c>
      <c r="H15" s="456"/>
      <c r="I15" s="456"/>
      <c r="J15" s="73">
        <f t="shared" si="3"/>
        <v>56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56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93</v>
      </c>
      <c r="E16" s="188">
        <v>1</v>
      </c>
      <c r="F16" s="188">
        <v>1</v>
      </c>
      <c r="G16" s="73">
        <f t="shared" si="2"/>
        <v>93</v>
      </c>
      <c r="H16" s="64"/>
      <c r="I16" s="64"/>
      <c r="J16" s="73">
        <f t="shared" si="3"/>
        <v>93</v>
      </c>
      <c r="K16" s="64">
        <v>52</v>
      </c>
      <c r="L16" s="64">
        <v>22</v>
      </c>
      <c r="M16" s="64">
        <v>1</v>
      </c>
      <c r="N16" s="73">
        <f t="shared" si="4"/>
        <v>73</v>
      </c>
      <c r="O16" s="64"/>
      <c r="P16" s="64"/>
      <c r="Q16" s="73">
        <f aca="true" t="shared" si="5" ref="Q16:Q25">N16+O16-P16</f>
        <v>73</v>
      </c>
      <c r="R16" s="73">
        <f aca="true" t="shared" si="6" ref="R16:R25">J16-Q16</f>
        <v>20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6276</v>
      </c>
      <c r="E17" s="193">
        <f>SUM(E9:E16)</f>
        <v>603</v>
      </c>
      <c r="F17" s="193">
        <f>SUM(F9:F16)</f>
        <v>557</v>
      </c>
      <c r="G17" s="73">
        <f t="shared" si="2"/>
        <v>6322</v>
      </c>
      <c r="H17" s="74">
        <f>SUM(H9:H16)</f>
        <v>0</v>
      </c>
      <c r="I17" s="74">
        <f>SUM(I9:I16)</f>
        <v>0</v>
      </c>
      <c r="J17" s="73">
        <f t="shared" si="3"/>
        <v>6322</v>
      </c>
      <c r="K17" s="74">
        <f>SUM(K9:K16)</f>
        <v>5221</v>
      </c>
      <c r="L17" s="74">
        <f>SUM(L9:L16)</f>
        <v>258</v>
      </c>
      <c r="M17" s="74">
        <f>SUM(M9:M16)</f>
        <v>535</v>
      </c>
      <c r="N17" s="73">
        <f t="shared" si="4"/>
        <v>4944</v>
      </c>
      <c r="O17" s="74">
        <f>SUM(O9:O16)</f>
        <v>0</v>
      </c>
      <c r="P17" s="74">
        <f>SUM(P9:P16)</f>
        <v>0</v>
      </c>
      <c r="Q17" s="73">
        <f t="shared" si="5"/>
        <v>4944</v>
      </c>
      <c r="R17" s="73">
        <f t="shared" si="6"/>
        <v>1378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4</v>
      </c>
      <c r="L18" s="62">
        <v>1</v>
      </c>
      <c r="M18" s="62"/>
      <c r="N18" s="73">
        <f t="shared" si="4"/>
        <v>5</v>
      </c>
      <c r="O18" s="62"/>
      <c r="P18" s="62"/>
      <c r="Q18" s="73">
        <f t="shared" si="5"/>
        <v>5</v>
      </c>
      <c r="R18" s="73">
        <f t="shared" si="6"/>
        <v>43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11</v>
      </c>
      <c r="E24" s="188">
        <v>8</v>
      </c>
      <c r="F24" s="188">
        <v>7</v>
      </c>
      <c r="G24" s="73">
        <f t="shared" si="2"/>
        <v>12</v>
      </c>
      <c r="H24" s="64"/>
      <c r="I24" s="64"/>
      <c r="J24" s="73">
        <f t="shared" si="3"/>
        <v>12</v>
      </c>
      <c r="K24" s="64">
        <v>8</v>
      </c>
      <c r="L24" s="64">
        <v>4</v>
      </c>
      <c r="M24" s="64">
        <v>7</v>
      </c>
      <c r="N24" s="73">
        <f t="shared" si="4"/>
        <v>5</v>
      </c>
      <c r="O24" s="64"/>
      <c r="P24" s="64"/>
      <c r="Q24" s="73">
        <f t="shared" si="5"/>
        <v>5</v>
      </c>
      <c r="R24" s="73">
        <f t="shared" si="6"/>
        <v>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11</v>
      </c>
      <c r="E25" s="189">
        <f aca="true" t="shared" si="7" ref="E25:P25">SUM(E21:E24)</f>
        <v>8</v>
      </c>
      <c r="F25" s="189">
        <f t="shared" si="7"/>
        <v>7</v>
      </c>
      <c r="G25" s="66">
        <f t="shared" si="2"/>
        <v>12</v>
      </c>
      <c r="H25" s="65">
        <f t="shared" si="7"/>
        <v>0</v>
      </c>
      <c r="I25" s="65">
        <f t="shared" si="7"/>
        <v>0</v>
      </c>
      <c r="J25" s="66">
        <f t="shared" si="3"/>
        <v>12</v>
      </c>
      <c r="K25" s="65">
        <f t="shared" si="7"/>
        <v>8</v>
      </c>
      <c r="L25" s="65">
        <f t="shared" si="7"/>
        <v>4</v>
      </c>
      <c r="M25" s="65">
        <f t="shared" si="7"/>
        <v>7</v>
      </c>
      <c r="N25" s="66">
        <f t="shared" si="4"/>
        <v>5</v>
      </c>
      <c r="O25" s="65">
        <f t="shared" si="7"/>
        <v>0</v>
      </c>
      <c r="P25" s="65">
        <f t="shared" si="7"/>
        <v>0</v>
      </c>
      <c r="Q25" s="66">
        <f t="shared" si="5"/>
        <v>5</v>
      </c>
      <c r="R25" s="66">
        <f t="shared" si="6"/>
        <v>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7094</v>
      </c>
      <c r="E40" s="436">
        <f>E17+E18+E19+E25+E38+E39</f>
        <v>611</v>
      </c>
      <c r="F40" s="436">
        <f aca="true" t="shared" si="13" ref="F40:R40">F17+F18+F19+F25+F38+F39</f>
        <v>564</v>
      </c>
      <c r="G40" s="436">
        <f t="shared" si="13"/>
        <v>7141</v>
      </c>
      <c r="H40" s="436">
        <f t="shared" si="13"/>
        <v>0</v>
      </c>
      <c r="I40" s="436">
        <f t="shared" si="13"/>
        <v>0</v>
      </c>
      <c r="J40" s="436">
        <f t="shared" si="13"/>
        <v>7141</v>
      </c>
      <c r="K40" s="436">
        <f t="shared" si="13"/>
        <v>5233</v>
      </c>
      <c r="L40" s="436">
        <f t="shared" si="13"/>
        <v>263</v>
      </c>
      <c r="M40" s="436">
        <f t="shared" si="13"/>
        <v>542</v>
      </c>
      <c r="N40" s="436">
        <f t="shared" si="13"/>
        <v>4954</v>
      </c>
      <c r="O40" s="436">
        <f t="shared" si="13"/>
        <v>0</v>
      </c>
      <c r="P40" s="436">
        <f t="shared" si="13"/>
        <v>0</v>
      </c>
      <c r="Q40" s="436">
        <f t="shared" si="13"/>
        <v>4954</v>
      </c>
      <c r="R40" s="436">
        <f t="shared" si="13"/>
        <v>2187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881</v>
      </c>
      <c r="C44" s="353"/>
      <c r="D44" s="354"/>
      <c r="E44" s="354"/>
      <c r="F44" s="354"/>
      <c r="G44" s="350"/>
      <c r="H44" s="607" t="s">
        <v>858</v>
      </c>
      <c r="I44" s="608"/>
      <c r="J44" s="608"/>
      <c r="K44" s="608"/>
      <c r="L44" s="607"/>
      <c r="M44" s="608"/>
      <c r="N44" s="608"/>
      <c r="O44" s="607" t="s">
        <v>863</v>
      </c>
      <c r="P44" s="608"/>
      <c r="Q44" s="608"/>
      <c r="R44" s="608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F110" sqref="F110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4" t="s">
        <v>605</v>
      </c>
      <c r="B1" s="624"/>
      <c r="C1" s="624"/>
      <c r="D1" s="624"/>
      <c r="E1" s="624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8" t="str">
        <f>'справка №1-БАЛАНС'!E3</f>
        <v>ИНФРА ХОЛДИНГ АД</v>
      </c>
      <c r="C3" s="629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25" t="str">
        <f>'справка №1-БАЛАНС'!E5</f>
        <v>01.01.2017- 31.12.2017</v>
      </c>
      <c r="C4" s="626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16</v>
      </c>
      <c r="D21" s="107">
        <v>16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11732</v>
      </c>
      <c r="D24" s="118">
        <f>SUM(D25:D27)</f>
        <v>11732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11732</v>
      </c>
      <c r="D25" s="107">
        <v>11732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1288</v>
      </c>
      <c r="D28" s="107">
        <v>1288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296</v>
      </c>
      <c r="D29" s="107">
        <v>296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>
        <v>1</v>
      </c>
      <c r="D31" s="107">
        <v>1</v>
      </c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3</v>
      </c>
      <c r="D33" s="104">
        <f>SUM(D34:D37)</f>
        <v>3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1</v>
      </c>
      <c r="D34" s="107">
        <v>1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2</v>
      </c>
      <c r="D35" s="107">
        <v>2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147</v>
      </c>
      <c r="D38" s="104">
        <f>SUM(D39:D42)</f>
        <v>147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147</v>
      </c>
      <c r="D42" s="107">
        <v>147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13467</v>
      </c>
      <c r="D43" s="103">
        <f>D24+D28+D29+D31+D30+D32+D33+D38</f>
        <v>13467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13483</v>
      </c>
      <c r="D44" s="102">
        <f>D43+D21+D19+D9</f>
        <v>13483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918</v>
      </c>
      <c r="D64" s="107"/>
      <c r="E64" s="118">
        <f t="shared" si="1"/>
        <v>918</v>
      </c>
      <c r="F64" s="109"/>
    </row>
    <row r="65" spans="1:6" ht="12">
      <c r="A65" s="394" t="s">
        <v>705</v>
      </c>
      <c r="B65" s="395" t="s">
        <v>706</v>
      </c>
      <c r="C65" s="108">
        <v>487</v>
      </c>
      <c r="D65" s="108"/>
      <c r="E65" s="118">
        <f t="shared" si="1"/>
        <v>487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918</v>
      </c>
      <c r="D66" s="102">
        <f>D52+D56+D61+D62+D63+D64</f>
        <v>0</v>
      </c>
      <c r="E66" s="118">
        <f t="shared" si="1"/>
        <v>918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14</v>
      </c>
      <c r="D71" s="104">
        <f>SUM(D72:D74)</f>
        <v>14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14</v>
      </c>
      <c r="D74" s="107">
        <v>14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2438</v>
      </c>
      <c r="D85" s="103">
        <f>SUM(D86:D90)+D94</f>
        <v>2438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1506</v>
      </c>
      <c r="D86" s="107">
        <v>1506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125</v>
      </c>
      <c r="D87" s="107">
        <v>125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538</v>
      </c>
      <c r="D88" s="107">
        <v>538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205</v>
      </c>
      <c r="D89" s="107">
        <v>205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12</v>
      </c>
      <c r="D90" s="102">
        <f>SUM(D91:D93)</f>
        <v>12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12</v>
      </c>
      <c r="D93" s="107">
        <v>12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52</v>
      </c>
      <c r="D94" s="107">
        <v>52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55</v>
      </c>
      <c r="D95" s="107">
        <v>55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2507</v>
      </c>
      <c r="D96" s="103">
        <f>D85+D80+D75+D71+D95</f>
        <v>2507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3425</v>
      </c>
      <c r="D97" s="103">
        <f>D96+D68+D66</f>
        <v>2507</v>
      </c>
      <c r="E97" s="103">
        <f>E96+E68+E66</f>
        <v>918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>
        <v>15</v>
      </c>
      <c r="D102" s="107"/>
      <c r="E102" s="107">
        <v>2</v>
      </c>
      <c r="F102" s="124">
        <f>C102+D102-E102</f>
        <v>13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15</v>
      </c>
      <c r="D105" s="102">
        <f>SUM(D102:D104)</f>
        <v>0</v>
      </c>
      <c r="E105" s="102">
        <f>SUM(E102:E104)</f>
        <v>2</v>
      </c>
      <c r="F105" s="102">
        <f>SUM(F102:F104)</f>
        <v>13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3" t="s">
        <v>776</v>
      </c>
      <c r="B107" s="623"/>
      <c r="C107" s="623"/>
      <c r="D107" s="623"/>
      <c r="E107" s="623"/>
      <c r="F107" s="62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7" t="s">
        <v>878</v>
      </c>
      <c r="B109" s="627"/>
      <c r="C109" s="607" t="s">
        <v>858</v>
      </c>
      <c r="D109" s="608"/>
      <c r="E109" s="608"/>
      <c r="F109" s="608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22" t="s">
        <v>864</v>
      </c>
      <c r="D111" s="622"/>
      <c r="E111" s="622"/>
      <c r="F111" s="622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B33" sqref="B33:B34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30" t="str">
        <f>'справка №1-БАЛАНС'!E3</f>
        <v>ИНФРА ХОЛДИНГ АД</v>
      </c>
      <c r="C4" s="630"/>
      <c r="D4" s="630"/>
      <c r="E4" s="630"/>
      <c r="F4" s="630"/>
      <c r="G4" s="636" t="s">
        <v>2</v>
      </c>
      <c r="H4" s="636"/>
      <c r="I4" s="498">
        <f>'справка №1-БАЛАНС'!H3</f>
        <v>175443402</v>
      </c>
    </row>
    <row r="5" spans="1:9" ht="15">
      <c r="A5" s="499" t="s">
        <v>4</v>
      </c>
      <c r="B5" s="631" t="str">
        <f>'справка №1-БАЛАНС'!E5</f>
        <v>01.01.2017- 31.12.2017</v>
      </c>
      <c r="C5" s="631"/>
      <c r="D5" s="631"/>
      <c r="E5" s="631"/>
      <c r="F5" s="631"/>
      <c r="G5" s="634" t="s">
        <v>3</v>
      </c>
      <c r="H5" s="63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881</v>
      </c>
      <c r="B30" s="633"/>
      <c r="C30" s="633"/>
      <c r="D30" s="457" t="s">
        <v>815</v>
      </c>
      <c r="E30" s="632" t="s">
        <v>859</v>
      </c>
      <c r="F30" s="632"/>
      <c r="G30" s="632"/>
      <c r="H30" s="418" t="s">
        <v>777</v>
      </c>
      <c r="I30" s="632"/>
      <c r="J30" s="632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862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7">
      <selection activeCell="J60" sqref="J6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7" t="str">
        <f>'справка №1-БАЛАНС'!E3</f>
        <v>ИНФРА ХОЛДИНГ АД</v>
      </c>
      <c r="C5" s="637"/>
      <c r="D5" s="637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8" t="str">
        <f>'справка №1-БАЛАНС'!E5</f>
        <v>01.01.2017- 31.12.2017</v>
      </c>
      <c r="C6" s="638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0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  <c r="G9" s="574"/>
      <c r="H9" s="575"/>
      <c r="I9" s="576"/>
      <c r="J9" s="577"/>
    </row>
    <row r="10" spans="1:10" ht="14.25" customHeight="1">
      <c r="A10" s="33" t="s">
        <v>824</v>
      </c>
      <c r="B10" s="34"/>
      <c r="C10" s="427"/>
      <c r="D10" s="427"/>
      <c r="E10" s="427"/>
      <c r="F10" s="427"/>
      <c r="G10" s="574"/>
      <c r="H10" s="575"/>
      <c r="I10" s="578"/>
      <c r="J10" s="579"/>
    </row>
    <row r="11" spans="1:10" ht="18" customHeight="1">
      <c r="A11" s="35" t="s">
        <v>825</v>
      </c>
      <c r="B11" s="36"/>
      <c r="C11" s="427"/>
      <c r="D11" s="427"/>
      <c r="E11" s="427"/>
      <c r="F11" s="427"/>
      <c r="G11" s="574"/>
      <c r="H11" s="575"/>
      <c r="I11" s="578"/>
      <c r="J11" s="579"/>
    </row>
    <row r="12" spans="1:10" ht="14.25" customHeight="1">
      <c r="A12" s="33" t="s">
        <v>875</v>
      </c>
      <c r="B12" s="36"/>
      <c r="C12" s="439">
        <v>1</v>
      </c>
      <c r="D12" s="572">
        <v>1</v>
      </c>
      <c r="E12" s="439"/>
      <c r="F12" s="441">
        <f>C12-E12</f>
        <v>1</v>
      </c>
      <c r="G12" s="574"/>
      <c r="H12" s="575"/>
      <c r="I12" s="578"/>
      <c r="J12" s="579"/>
    </row>
    <row r="13" spans="1:10" ht="12.75">
      <c r="A13" s="586" t="s">
        <v>867</v>
      </c>
      <c r="B13" s="36"/>
      <c r="C13" s="439">
        <v>1</v>
      </c>
      <c r="D13" s="572">
        <v>1</v>
      </c>
      <c r="E13" s="439"/>
      <c r="F13" s="441">
        <f>C13-E13</f>
        <v>1</v>
      </c>
      <c r="G13" s="574"/>
      <c r="H13" s="575"/>
      <c r="I13" s="578"/>
      <c r="J13" s="579"/>
    </row>
    <row r="14" spans="1:10" ht="12.75">
      <c r="A14" s="581" t="s">
        <v>873</v>
      </c>
      <c r="B14" s="36"/>
      <c r="C14" s="439"/>
      <c r="D14" s="572"/>
      <c r="E14" s="439"/>
      <c r="F14" s="441">
        <f>C14-E14</f>
        <v>0</v>
      </c>
      <c r="G14" s="574"/>
      <c r="H14" s="575"/>
      <c r="I14" s="578"/>
      <c r="J14" s="579"/>
    </row>
    <row r="15" spans="1:10" ht="14.25" customHeight="1">
      <c r="A15" s="581" t="s">
        <v>874</v>
      </c>
      <c r="B15" s="36"/>
      <c r="C15" s="439"/>
      <c r="D15" s="572"/>
      <c r="E15" s="439"/>
      <c r="F15" s="581">
        <f>C15-E15</f>
        <v>0</v>
      </c>
      <c r="G15" s="574"/>
      <c r="H15" s="575"/>
      <c r="I15" s="578"/>
      <c r="J15" s="579"/>
    </row>
    <row r="16" spans="1:10" ht="13.5" customHeight="1">
      <c r="A16" s="581" t="s">
        <v>868</v>
      </c>
      <c r="B16" s="36"/>
      <c r="C16" s="439"/>
      <c r="D16" s="439"/>
      <c r="E16" s="439"/>
      <c r="F16" s="441">
        <f>C16-E16</f>
        <v>0</v>
      </c>
      <c r="G16" s="574"/>
      <c r="H16" s="575"/>
      <c r="I16" s="578"/>
      <c r="J16" s="579"/>
    </row>
    <row r="17" spans="1:10" ht="12.75">
      <c r="A17" s="581" t="s">
        <v>869</v>
      </c>
      <c r="B17" s="36"/>
      <c r="C17" s="439"/>
      <c r="D17" s="439"/>
      <c r="E17" s="439"/>
      <c r="F17" s="441">
        <f aca="true" t="shared" si="0" ref="F17:F25">C17-E17</f>
        <v>0</v>
      </c>
      <c r="G17" s="574"/>
      <c r="H17" s="580"/>
      <c r="I17" s="578"/>
      <c r="J17" s="579"/>
    </row>
    <row r="18" spans="1:10" ht="12.75">
      <c r="A18" s="581" t="s">
        <v>870</v>
      </c>
      <c r="B18" s="36"/>
      <c r="C18" s="439"/>
      <c r="D18" s="439"/>
      <c r="E18" s="439"/>
      <c r="F18" s="441">
        <f t="shared" si="0"/>
        <v>0</v>
      </c>
      <c r="G18" s="574"/>
      <c r="H18" s="580"/>
      <c r="I18" s="578"/>
      <c r="J18" s="579"/>
    </row>
    <row r="19" spans="1:10" ht="12.75">
      <c r="A19" s="581" t="s">
        <v>871</v>
      </c>
      <c r="B19" s="36"/>
      <c r="C19" s="439"/>
      <c r="D19" s="439"/>
      <c r="E19" s="439"/>
      <c r="F19" s="441">
        <f t="shared" si="0"/>
        <v>0</v>
      </c>
      <c r="G19" s="574"/>
      <c r="H19" s="575"/>
      <c r="I19" s="578"/>
      <c r="J19" s="579"/>
    </row>
    <row r="20" spans="1:10" ht="12.75">
      <c r="A20" s="581" t="s">
        <v>872</v>
      </c>
      <c r="B20" s="36"/>
      <c r="C20" s="439"/>
      <c r="D20" s="439"/>
      <c r="E20" s="439"/>
      <c r="F20" s="441">
        <f t="shared" si="0"/>
        <v>0</v>
      </c>
      <c r="G20" s="582"/>
      <c r="H20" s="583"/>
      <c r="I20" s="584"/>
      <c r="J20" s="585"/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.75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/>
      <c r="B24" s="36"/>
      <c r="C24" s="439"/>
      <c r="D24" s="439"/>
      <c r="E24" s="439"/>
      <c r="F24" s="441">
        <f t="shared" si="0"/>
        <v>0</v>
      </c>
    </row>
    <row r="25" spans="1:6" ht="12.75">
      <c r="A25" s="35"/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2</v>
      </c>
      <c r="D26" s="427"/>
      <c r="E26" s="427">
        <f>SUM(E12:E25)</f>
        <v>0</v>
      </c>
      <c r="F26" s="440">
        <f>SUM(F12:F25)</f>
        <v>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2</v>
      </c>
      <c r="D78" s="427"/>
      <c r="E78" s="427">
        <f>E77+E60+E43+E26</f>
        <v>0</v>
      </c>
      <c r="F78" s="440">
        <f>F77+F60+F43+F26</f>
        <v>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881</v>
      </c>
      <c r="B150" s="451"/>
      <c r="C150" s="607" t="s">
        <v>858</v>
      </c>
      <c r="D150" s="608"/>
      <c r="E150" s="608"/>
      <c r="F150" s="608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39" t="s">
        <v>861</v>
      </c>
      <c r="D152" s="639"/>
      <c r="E152" s="639"/>
      <c r="F152" s="639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E15 C28:F42 C45:F59 C62:F76 C81:F95 C98:F112 C115:F129 C16:F25 E12:F14 C12:D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2018-02-23T14:50:49Z</cp:lastPrinted>
  <dcterms:created xsi:type="dcterms:W3CDTF">2000-06-29T12:02:40Z</dcterms:created>
  <dcterms:modified xsi:type="dcterms:W3CDTF">2018-02-23T15:09:17Z</dcterms:modified>
  <cp:category/>
  <cp:version/>
  <cp:contentType/>
  <cp:contentStatus/>
</cp:coreProperties>
</file>