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<sst xmlns="http://schemas.openxmlformats.org/spreadsheetml/2006/main" count="1076" uniqueCount="908">
  <si>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</si>
  <si>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</si>
  <si>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</si>
  <si>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</si>
  <si>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</si>
  <si>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</si>
  <si>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</si>
  <si>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</si>
  <si>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</si>
  <si>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</si>
  <si>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</si>
  <si>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</si>
  <si>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</si>
  <si>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</si>
  <si>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</si>
  <si>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</si>
  <si>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</si>
  <si>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</si>
  <si>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</si>
  <si>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</si>
  <si>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</si>
  <si>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</si>
  <si>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</si>
  <si>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</si>
  <si>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</si>
  <si>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</si>
  <si>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</si>
  <si>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</si>
  <si>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</si>
  <si>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</si>
  <si>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</si>
  <si>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</si>
  <si>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</si>
  <si>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</si>
  <si>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</si>
  <si>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</si>
  <si>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</si>
  <si>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</si>
  <si>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</si>
  <si>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</si>
  <si>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</si>
  <si>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</si>
  <si>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</si>
  <si>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</si>
  <si>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</si>
  <si>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</si>
  <si>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</si>
  <si>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</si>
  <si>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</si>
  <si>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</si>
  <si>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</si>
  <si>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</si>
  <si>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</si>
  <si>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</si>
  <si>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</si>
  <si>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</si>
  <si>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</si>
  <si>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</si>
  <si>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</si>
  <si>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</si>
  <si>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</si>
  <si>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</si>
  <si>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</si>
  <si>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</si>
  <si>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</si>
  <si>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</si>
  <si>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</si>
  <si>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</si>
  <si>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</si>
  <si>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</si>
  <si>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</si>
  <si>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</si>
  <si>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</si>
  <si>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</si>
  <si>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</si>
  <si>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</si>
  <si>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</si>
  <si>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</si>
  <si>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</si>
  <si>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</si>
  <si>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</si>
  <si>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</si>
  <si>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</si>
  <si>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</si>
  <si>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</si>
  <si>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</si>
  <si>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</si>
  <si>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</si>
  <si>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</si>
  <si>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</si>
  <si>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</si>
  <si>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</si>
  <si>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</si>
  <si>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</si>
  <si>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</si>
  <si>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</si>
  <si>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</si>
  <si>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</si>
  <si>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</si>
  <si>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</si>
  <si>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</si>
  <si>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</si>
  <si>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</si>
  <si>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</si>
  <si>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</si>
  <si>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</si>
  <si>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</si>
  <si>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</si>
  <si>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</si>
  <si>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</si>
  <si>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</si>
  <si>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</si>
  <si>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</si>
  <si>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</si>
  <si>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</si>
  <si>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</si>
  <si>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</si>
  <si>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</si>
  <si>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</si>
  <si>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</si>
  <si>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</si>
  <si>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</si>
  <si>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</si>
  <si>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</si>
  <si>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</si>
  <si>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</si>
  <si>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</si>
  <si>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</si>
  <si>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</si>
  <si>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</si>
  <si>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</si>
  <si>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</si>
  <si>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</si>
  <si>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</si>
  <si>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</si>
  <si>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</si>
  <si>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</si>
  <si>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</si>
  <si>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</si>
  <si>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</si>
  <si>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</si>
  <si>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</si>
  <si>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</si>
  <si>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</si>
  <si>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</si>
  <si>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</si>
  <si>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</si>
  <si>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</si>
  <si>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</si>
  <si>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</si>
  <si>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</si>
  <si>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</si>
  <si>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</si>
  <si>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</si>
  <si>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</si>
  <si>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</si>
  <si>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</si>
  <si>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</si>
  <si>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</si>
  <si>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</si>
  <si>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</si>
  <si>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</si>
  <si>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</si>
  <si>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</si>
  <si>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</si>
  <si>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</si>
  <si>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</si>
  <si>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</si>
  <si>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</si>
  <si>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</si>
  <si>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</si>
  <si>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</si>
  <si>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</si>
  <si>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</si>
  <si>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</si>
  <si>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</si>
  <si>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</si>
  <si>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</si>
  <si>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</si>
  <si>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</si>
  <si>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</si>
  <si>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</si>
  <si>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</si>
  <si>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</si>
  <si>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</si>
  <si>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</si>
  <si>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</si>
  <si>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</si>
  <si>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</si>
  <si>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</si>
  <si>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</si>
  <si>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</si>
  <si>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</si>
  <si>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</si>
  <si>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</si>
  <si>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</si>
  <si>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</si>
  <si>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</si>
  <si>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</si>
  <si>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</si>
  <si>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</si>
  <si>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</si>
  <si>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</si>
  <si>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</si>
  <si>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</si>
  <si>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</si>
  <si>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</si>
  <si>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</si>
  <si>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</si>
  <si>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</si>
  <si>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</si>
  <si>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</si>
  <si>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</si>
  <si>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</si>
  <si>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</si>
  <si>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</si>
  <si>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</si>
  <si>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</si>
  <si>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</si>
  <si>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</si>
  <si>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</si>
  <si>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</si>
  <si>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</si>
  <si>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</si>
  <si>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</si>
  <si>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</si>
  <si>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</si>
  <si>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</si>
  <si>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</si>
  <si>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</si>
  <si>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</si>
  <si>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</si>
  <si>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</si>
  <si>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</si>
  <si>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</si>
  <si>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</si>
  <si>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</si>
  <si>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</si>
  <si>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</si>
  <si>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</si>
  <si>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</si>
  <si>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</si>
  <si>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</si>
  <si>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</si>
  <si>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</si>
  <si>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</si>
  <si>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</si>
  <si>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</si>
  <si>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</si>
  <si>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</si>
  <si>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</si>
  <si>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</si>
  <si>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</si>
  <si>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</si>
  <si>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</si>
  <si>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</si>
  <si>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</si>
  <si>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</si>
  <si>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</si>
  <si>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</si>
  <si>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</si>
  <si>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</si>
  <si>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</si>
  <si>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</si>
  <si>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</si>
  <si>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</si>
  <si>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</si>
  <si>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</si>
  <si>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</si>
  <si>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</si>
  <si>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</si>
  <si>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</si>
  <si>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</si>
  <si>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</si>
  <si>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</si>
  <si>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</si>
  <si>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</si>
  <si>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</si>
  <si>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</si>
  <si>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</si>
  <si>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</si>
  <si>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</si>
  <si>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</si>
  <si>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</si>
  <si>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</si>
  <si>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</si>
  <si>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</si>
  <si>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</si>
  <si>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</si>
  <si>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</si>
  <si>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</si>
  <si>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</si>
  <si>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</si>
  <si>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</si>
  <si>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</si>
  <si>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</si>
  <si>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</si>
  <si>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</si>
  <si>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</si>
  <si>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</si>
  <si>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</si>
  <si>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</si>
  <si>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</si>
  <si>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</si>
  <si>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</si>
  <si>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</si>
  <si>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</si>
  <si>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</si>
  <si>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</si>
  <si>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</si>
  <si>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</si>
  <si>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</si>
  <si>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</si>
  <si>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</si>
  <si>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</si>
  <si>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</si>
  <si>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</si>
  <si>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</si>
  <si>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</si>
  <si>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</si>
  <si>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</si>
  <si>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</si>
  <si>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</si>
  <si>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</si>
  <si>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</si>
  <si>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</si>
  <si>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</si>
  <si>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</si>
  <si>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</si>
  <si>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</si>
  <si>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</si>
  <si>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</si>
  <si>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</si>
  <si>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</si>
  <si>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</si>
  <si>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</si>
  <si>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</si>
  <si>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</si>
  <si>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</si>
  <si>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</si>
  <si>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</si>
  <si>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</si>
  <si>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</si>
  <si>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</si>
  <si>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</si>
  <si>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</si>
  <si>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</si>
  <si>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</si>
  <si>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</si>
  <si>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</si>
  <si>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</si>
  <si>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</si>
  <si>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</si>
  <si>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</si>
  <si>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</si>
  <si>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</si>
  <si>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</si>
  <si>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</si>
  <si>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</si>
  <si>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</si>
  <si>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</si>
  <si>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</si>
  <si>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</si>
  <si>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</si>
  <si>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</si>
  <si>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</si>
  <si>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</si>
  <si>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</si>
  <si>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</si>
  <si>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</si>
  <si>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</si>
  <si>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</si>
  <si>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</si>
  <si>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</si>
  <si>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</si>
  <si>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</si>
  <si>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</si>
  <si>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</si>
  <si>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</si>
  <si>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</si>
  <si>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</si>
  <si>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</si>
  <si>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</si>
  <si>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</si>
  <si>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</si>
  <si>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</si>
  <si>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</si>
  <si>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</si>
  <si>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</si>
  <si>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</si>
  <si>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</si>
  <si>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</si>
  <si>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</si>
  <si>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</si>
  <si>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</si>
  <si>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</si>
  <si>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</si>
  <si>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</si>
  <si>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</si>
  <si>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</si>
  <si>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</si>
  <si>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</si>
  <si>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</si>
  <si>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</si>
  <si>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</si>
  <si>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</si>
  <si>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</si>
  <si>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</si>
  <si>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</si>
  <si>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</si>
  <si>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</si>
  <si>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</si>
  <si>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</si>
  <si>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</si>
  <si>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</si>
  <si>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</si>
  <si>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</si>
  <si>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</si>
  <si>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</si>
  <si>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</si>
  <si>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</si>
  <si>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</si>
  <si>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</si>
  <si>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</si>
  <si>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</si>
  <si>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</si>
  <si>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</si>
  <si>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</si>
  <si>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</si>
  <si>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</si>
  <si>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</si>
  <si>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</si>
  <si>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</si>
  <si>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</si>
  <si>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</si>
  <si>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</si>
  <si>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</si>
  <si>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</si>
  <si>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</si>
  <si>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</si>
  <si>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</si>
  <si>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</si>
  <si>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</si>
  <si>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</si>
  <si>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</si>
  <si>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</si>
  <si>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</si>
  <si>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</si>
  <si>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</si>
  <si>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</si>
  <si>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</si>
  <si>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</si>
  <si>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</si>
  <si>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</si>
  <si>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</si>
  <si>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</si>
  <si>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</si>
  <si>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</si>
  <si>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</si>
  <si>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</si>
  <si>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</si>
  <si>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</si>
  <si>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</si>
  <si>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</si>
  <si>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</si>
  <si>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</si>
  <si>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</si>
  <si>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</si>
  <si>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</si>
  <si>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</si>
  <si>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</si>
  <si>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</si>
  <si>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</si>
  <si>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</si>
  <si>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</si>
  <si>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</si>
  <si>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</si>
  <si>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</si>
  <si>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</si>
  <si>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</si>
  <si>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</si>
  <si>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</si>
  <si>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</si>
  <si>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</si>
  <si>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</si>
  <si>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</si>
  <si>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</si>
  <si>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</si>
  <si>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</si>
  <si>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</si>
  <si>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</si>
  <si>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</si>
  <si>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</si>
  <si>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</si>
  <si>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</si>
  <si>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</si>
  <si>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</si>
  <si>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</si>
  <si>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</si>
  <si>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</si>
  <si>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</si>
  <si>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</si>
  <si>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</si>
  <si>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</si>
  <si>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</si>
  <si>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</si>
  <si>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</si>
  <si>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</si>
  <si>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</si>
  <si>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</si>
  <si>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</si>
  <si>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</si>
  <si>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</si>
  <si>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</si>
  <si>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</si>
  <si>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</si>
  <si>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</si>
  <si>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</si>
  <si>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</si>
  <si>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</si>
  <si>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</si>
  <si>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</si>
  <si>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</si>
  <si>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</si>
  <si>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</si>
  <si>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</si>
  <si>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</si>
  <si>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</si>
  <si>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</si>
  <si>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</si>
  <si>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</si>
  <si>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</si>
  <si>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</si>
  <si>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</si>
  <si>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</si>
  <si>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</si>
  <si>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</si>
  <si>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</si>
  <si>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</si>
  <si>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</si>
  <si>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</si>
  <si>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</si>
  <si>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</si>
  <si>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</si>
  <si>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</si>
  <si>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</si>
  <si>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</si>
  <si>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</si>
  <si>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</si>
  <si>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</si>
  <si>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</si>
  <si>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</si>
  <si>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</si>
  <si>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</si>
  <si>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</si>
  <si>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</si>
  <si>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</si>
  <si>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</si>
  <si>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</si>
  <si>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</si>
  <si>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</si>
  <si>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</si>
  <si>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</si>
  <si>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</si>
  <si>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</si>
  <si>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</si>
  <si>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</si>
  <si>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</si>
  <si>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</si>
  <si>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</si>
  <si>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</si>
  <si>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</si>
  <si>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</si>
  <si>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</si>
  <si>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</si>
  <si>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</si>
  <si>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</si>
  <si>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</si>
  <si>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</si>
  <si>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</si>
  <si>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</si>
  <si>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</si>
  <si>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</si>
  <si>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</si>
  <si>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</si>
  <si>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</si>
  <si>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</si>
  <si>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</si>
  <si>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</si>
  <si>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</si>
  <si>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</si>
  <si>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</si>
  <si>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</si>
  <si>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</si>
  <si>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</si>
  <si>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</si>
  <si>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</si>
  <si>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</si>
  <si>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</si>
  <si>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</si>
  <si>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</si>
  <si>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</si>
  <si>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</si>
  <si>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</si>
  <si>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</si>
  <si>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</si>
  <si>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</si>
  <si>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</si>
  <si>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</si>
  <si>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</si>
  <si>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</si>
  <si>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</si>
  <si>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</si>
  <si>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</si>
  <si>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</si>
  <si>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</si>
  <si>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</si>
  <si>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</si>
  <si>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</si>
  <si>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</si>
  <si>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</si>
  <si>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</si>
  <si>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</si>
  <si>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</si>
  <si>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</si>
  <si>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</si>
  <si>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</si>
  <si>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</si>
  <si>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</si>
  <si>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</si>
  <si>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</si>
  <si>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</si>
  <si>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</si>
  <si>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</si>
  <si>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</si>
  <si>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</si>
  <si>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</si>
  <si>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</si>
  <si>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</si>
  <si>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</si>
  <si>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</si>
  <si>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</si>
  <si>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</si>
  <si>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</si>
  <si>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</si>
  <si>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</si>
  <si>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</si>
  <si>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</si>
  <si>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</si>
  <si>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</si>
  <si>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</si>
  <si>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</si>
  <si>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</si>
  <si>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</si>
  <si>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</si>
  <si>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</si>
  <si>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</si>
  <si>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</si>
  <si>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</si>
  <si>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</si>
  <si>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</si>
  <si>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</si>
  <si>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</si>
  <si>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</si>
  <si>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</si>
  <si>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</si>
  <si>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</si>
  <si>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</si>
  <si>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</si>
  <si>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</si>
  <si>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</si>
  <si>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</si>
  <si>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</si>
  <si>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</si>
  <si>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</si>
  <si>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</si>
  <si>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</si>
  <si>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</si>
  <si>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</si>
  <si>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</si>
  <si>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</si>
  <si>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</si>
  <si>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</si>
  <si>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</si>
  <si>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</si>
  <si>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</si>
  <si>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</si>
  <si>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</si>
  <si>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</si>
  <si>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</si>
  <si>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</si>
  <si>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</si>
  <si>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</si>
  <si>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</si>
  <si>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</si>
  <si>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</si>
  <si>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</si>
  <si>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</si>
  <si>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</si>
  <si>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</si>
  <si>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</si>
  <si>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</si>
  <si>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</si>
  <si>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</si>
  <si>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</si>
  <si>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</si>
  <si>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</si>
  <si>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</si>
  <si>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</si>
  <si>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</si>
  <si>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</si>
  <si>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</si>
  <si>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</si>
  <si>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</si>
  <si>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</si>
  <si>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</si>
  <si>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</si>
  <si>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</si>
  <si>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</si>
  <si>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</si>
  <si>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</si>
  <si>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</si>
  <si>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</si>
  <si>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</si>
  <si>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</si>
  <si>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</si>
  <si>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</si>
  <si>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</si>
  <si>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</si>
  <si>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</si>
  <si>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</si>
  <si>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</si>
  <si>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</si>
  <si>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</si>
  <si>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</si>
  <si>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</si>
  <si>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</si>
  <si>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</si>
  <si>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</si>
  <si>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</si>
  <si>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</si>
  <si>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</si>
  <si>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</si>
  <si>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</si>
  <si>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</si>
  <si>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</si>
  <si>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</si>
  <si>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</si>
  <si>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</si>
  <si>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</si>
  <si>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</si>
  <si>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</si>
  <si>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</si>
  <si>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</si>
  <si>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</si>
  <si>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</si>
  <si>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</si>
  <si>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</si>
  <si>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</si>
  <si>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</si>
  <si>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</si>
  <si>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</si>
  <si>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</si>
  <si>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</si>
  <si>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</si>
  <si>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</si>
  <si>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</si>
  <si>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</si>
  <si>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</si>
  <si>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</si>
  <si>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</si>
  <si>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</si>
  <si>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</si>
  <si>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</si>
  <si>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</si>
  <si>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</si>
  <si>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</si>
  <si>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</si>
  <si>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</si>
  <si>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</si>
  <si>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</si>
  <si>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</si>
  <si>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</si>
  <si>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</si>
  <si>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</si>
  <si>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</si>
  <si>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</si>
  <si>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</si>
  <si>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</si>
  <si>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</si>
  <si>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</si>
  <si>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</si>
  <si>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</si>
  <si>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</si>
  <si>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</si>
  <si>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</si>
  <si>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</si>
  <si>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</si>
  <si>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</si>
  <si>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</si>
  <si>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</si>
  <si>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</si>
  <si>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</si>
  <si>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</si>
  <si>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</si>
  <si>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</si>
  <si>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</si>
  <si>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</si>
  <si>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</si>
  <si>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</si>
  <si>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</si>
  <si>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</si>
  <si>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</si>
  <si>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</si>
  <si>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</si>
  <si>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</si>
  <si>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</si>
  <si>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</si>
  <si>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</si>
  <si>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</si>
  <si>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</si>
  <si>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</si>
  <si>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</si>
  <si>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</si>
  <si>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</si>
  <si>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</si>
  <si>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</si>
  <si>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</si>
  <si>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</si>
  <si>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</si>
  <si>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</si>
  <si>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</si>
  <si>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</si>
  <si>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</si>
  <si>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</si>
  <si>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</si>
  <si>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</si>
  <si>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</si>
  <si>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</si>
  <si>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</si>
  <si>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</si>
  <si>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</si>
  <si>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</si>
  <si>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</si>
  <si>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</si>
  <si>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</si>
  <si>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</si>
  <si>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</si>
  <si>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</si>
  <si>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</si>
  <si>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</si>
  <si>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</si>
  <si>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</si>
  <si>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</si>
  <si>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</si>
  <si>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</si>
  <si>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</si>
  <si>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</si>
  <si>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</si>
  <si>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</si>
  <si>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</si>
  <si>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</si>
  <si>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</si>
  <si>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</si>
  <si>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</si>
  <si>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</si>
  <si>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</si>
  <si>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</si>
  <si>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</si>
  <si>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</si>
  <si>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</si>
  <si>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</si>
  <si>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</si>
  <si>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</si>
  <si>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</si>
  <si>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</si>
  <si>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</si>
  <si>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</si>
  <si>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</si>
  <si>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</si>
  <si>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</si>
  <si>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</si>
  <si>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</si>
  <si>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</si>
  <si>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</si>
  <si>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</si>
  <si>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</si>
  <si>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</si>
  <si>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</si>
  <si>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</si>
  <si>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</si>
  <si>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</si>
  <si>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</si>
  <si>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</si>
  <si>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</si>
  <si>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</si>
  <si>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 xml:space="preserve">Отчетен период: 31.12.2014 г. </t>
  </si>
  <si>
    <t>Отчетен период: 31.12.2014 г.</t>
  </si>
  <si>
    <t>Отчетен период:   31.12.2014 г.</t>
  </si>
  <si>
    <t>Отчетен период:  31.12.2014 г.</t>
  </si>
  <si>
    <r>
      <t xml:space="preserve">Отчетен период:    31.12.2014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</si>
  <si>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12.Перпетуум Мобиле БГ АД</t>
  </si>
  <si>
    <t>27.04.2015 г.</t>
  </si>
  <si>
    <t xml:space="preserve">                Дата  на съставяне: 27.04.2015 г.</t>
  </si>
  <si>
    <t xml:space="preserve">Дата на съставяне:  27.04.2015                  </t>
  </si>
  <si>
    <t>Дата на съставяне: 27.04.2015 г.</t>
  </si>
  <si>
    <t>3.Фламинго Турс Германия ЕООД</t>
  </si>
  <si>
    <r>
      <t>Дата на съставяне: 27.04</t>
    </r>
    <r>
      <rPr>
        <sz val="10"/>
        <rFont val="Times New Roman"/>
        <family val="1"/>
      </rPr>
      <t>.2015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</si>
</sst>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1" sqref="G6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879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77822</v>
      </c>
      <c r="D11" s="222">
        <v>77696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309146</v>
      </c>
      <c r="D12" s="222">
        <v>287579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62233</v>
      </c>
      <c r="D14" s="222">
        <v>46937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1367</v>
      </c>
      <c r="D15" s="222">
        <v>1535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6543</v>
      </c>
      <c r="D16" s="222">
        <v>3518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19955</v>
      </c>
      <c r="D17" s="222">
        <v>15379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477066</v>
      </c>
      <c r="D19" s="226">
        <f>SUM(D11:D18)</f>
        <v>432644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7347</v>
      </c>
      <c r="D20" s="222">
        <v>10402</v>
      </c>
      <c r="E20" s="317" t="s">
        <v>54</v>
      </c>
      <c r="F20" s="322" t="s">
        <v>55</v>
      </c>
      <c r="G20" s="223">
        <v>99517</v>
      </c>
      <c r="H20" s="223">
        <v>86932</v>
      </c>
    </row>
    <row r="21" spans="1:18" ht="15">
      <c r="A21" s="315" t="s">
        <v>56</v>
      </c>
      <c r="B21" s="330" t="s">
        <v>57</v>
      </c>
      <c r="C21" s="222">
        <v>4693</v>
      </c>
      <c r="D21" s="222">
        <v>4298</v>
      </c>
      <c r="E21" s="331" t="s">
        <v>58</v>
      </c>
      <c r="F21" s="322" t="s">
        <v>59</v>
      </c>
      <c r="G21" s="227">
        <f>SUM(G22:G24)</f>
        <v>207185</v>
      </c>
      <c r="H21" s="227">
        <f>SUM(H22:H24)</f>
        <v>206298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1154</v>
      </c>
      <c r="H22" s="223">
        <v>795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765</v>
      </c>
      <c r="D24" s="222">
        <v>870</v>
      </c>
      <c r="E24" s="317" t="s">
        <v>69</v>
      </c>
      <c r="F24" s="322" t="s">
        <v>70</v>
      </c>
      <c r="G24" s="223">
        <v>206031</v>
      </c>
      <c r="H24" s="223">
        <v>205503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306702</v>
      </c>
      <c r="H25" s="225">
        <f>H19+H20+H21</f>
        <v>293230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1341</v>
      </c>
      <c r="D26" s="222">
        <v>1439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2106</v>
      </c>
      <c r="D27" s="226">
        <f>SUM(D23:D26)</f>
        <v>2309</v>
      </c>
      <c r="E27" s="333" t="s">
        <v>80</v>
      </c>
      <c r="F27" s="322" t="s">
        <v>81</v>
      </c>
      <c r="G27" s="225">
        <f>SUM(G28:G30)</f>
        <v>80774</v>
      </c>
      <c r="H27" s="225">
        <f>SUM(H28:H30)</f>
        <v>68812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80774</v>
      </c>
      <c r="H28" s="223">
        <v>68812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17204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6731</v>
      </c>
      <c r="H31" s="223">
        <v>14240</v>
      </c>
      <c r="M31" s="228"/>
    </row>
    <row r="32" spans="1:15" ht="15">
      <c r="A32" s="315" t="s">
        <v>95</v>
      </c>
      <c r="B32" s="330" t="s">
        <v>96</v>
      </c>
      <c r="C32" s="226">
        <f>C30+C31</f>
        <v>17204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87505</v>
      </c>
      <c r="H33" s="225">
        <f>H27+H31+H32</f>
        <v>83052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7038</v>
      </c>
      <c r="D34" s="226">
        <f>SUM(D35:D38)</f>
        <v>6864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396944</v>
      </c>
      <c r="H36" s="225">
        <f>H25+H17+H33</f>
        <v>379019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7025</v>
      </c>
      <c r="D37" s="222">
        <v>6842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13</v>
      </c>
      <c r="D38" s="222">
        <v>22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7289</v>
      </c>
      <c r="H39" s="223">
        <v>9353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7948</v>
      </c>
      <c r="H43" s="223">
        <v>5512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66405</v>
      </c>
      <c r="H44" s="223">
        <f>46182+538</f>
        <v>46720</v>
      </c>
    </row>
    <row r="45" spans="1:15" ht="15">
      <c r="A45" s="315" t="s">
        <v>133</v>
      </c>
      <c r="B45" s="329" t="s">
        <v>134</v>
      </c>
      <c r="C45" s="226">
        <f>C34+C39+C44</f>
        <v>7038</v>
      </c>
      <c r="D45" s="226">
        <f>D34+D39+D44</f>
        <v>6864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3637</v>
      </c>
      <c r="H48" s="223">
        <f>464+404</f>
        <v>868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77990</v>
      </c>
      <c r="H49" s="225">
        <f>SUM(H43:H48)</f>
        <v>53100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42</v>
      </c>
      <c r="D50" s="222">
        <v>92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42</v>
      </c>
      <c r="D51" s="226">
        <f>SUM(D47:D50)</f>
        <v>92</v>
      </c>
      <c r="E51" s="331" t="s">
        <v>154</v>
      </c>
      <c r="F51" s="325" t="s">
        <v>155</v>
      </c>
      <c r="G51" s="223">
        <v>179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17571</v>
      </c>
      <c r="H53" s="223">
        <v>16270</v>
      </c>
    </row>
    <row r="54" spans="1:8" ht="15">
      <c r="A54" s="315" t="s">
        <v>163</v>
      </c>
      <c r="B54" s="329" t="s">
        <v>164</v>
      </c>
      <c r="C54" s="222">
        <v>510</v>
      </c>
      <c r="D54" s="222">
        <v>501</v>
      </c>
      <c r="E54" s="317" t="s">
        <v>165</v>
      </c>
      <c r="F54" s="325" t="s">
        <v>166</v>
      </c>
      <c r="G54" s="223">
        <v>654</v>
      </c>
      <c r="H54" s="223">
        <v>696</v>
      </c>
    </row>
    <row r="55" spans="1:18" ht="25.5">
      <c r="A55" s="349" t="s">
        <v>167</v>
      </c>
      <c r="B55" s="350" t="s">
        <v>168</v>
      </c>
      <c r="C55" s="226">
        <f>C19+C20+C21+C27+C32+C45+C51+C53+C54</f>
        <v>516006</v>
      </c>
      <c r="D55" s="226">
        <f>D19+D20+D21+D27+D32+D45+D51+D53+D54</f>
        <v>474714</v>
      </c>
      <c r="E55" s="317" t="s">
        <v>169</v>
      </c>
      <c r="F55" s="341" t="s">
        <v>170</v>
      </c>
      <c r="G55" s="225">
        <f>G49+G51+G52+G53+G54</f>
        <v>96394</v>
      </c>
      <c r="H55" s="225">
        <f>H49+H51+H52+H53+H54</f>
        <v>70245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3355</v>
      </c>
      <c r="D58" s="222">
        <f>2967+87</f>
        <v>3054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4004</v>
      </c>
      <c r="D59" s="222">
        <v>991</v>
      </c>
      <c r="E59" s="331" t="s">
        <v>178</v>
      </c>
      <c r="F59" s="322" t="s">
        <v>179</v>
      </c>
      <c r="G59" s="223">
        <v>18506</v>
      </c>
      <c r="H59" s="223">
        <v>18182</v>
      </c>
      <c r="M59" s="228"/>
    </row>
    <row r="60" spans="1:8" ht="15">
      <c r="A60" s="315" t="s">
        <v>180</v>
      </c>
      <c r="B60" s="321" t="s">
        <v>181</v>
      </c>
      <c r="C60" s="222">
        <v>568</v>
      </c>
      <c r="D60" s="222">
        <f>496+3227</f>
        <v>3723</v>
      </c>
      <c r="E60" s="317" t="s">
        <v>182</v>
      </c>
      <c r="F60" s="322" t="s">
        <v>183</v>
      </c>
      <c r="G60" s="223">
        <v>2314</v>
      </c>
      <c r="H60" s="223">
        <v>1628</v>
      </c>
    </row>
    <row r="61" spans="1:18" ht="15">
      <c r="A61" s="315" t="s">
        <v>184</v>
      </c>
      <c r="B61" s="324" t="s">
        <v>185</v>
      </c>
      <c r="C61" s="222">
        <v>1722</v>
      </c>
      <c r="D61" s="222">
        <v>3011</v>
      </c>
      <c r="E61" s="323" t="s">
        <v>186</v>
      </c>
      <c r="F61" s="352" t="s">
        <v>187</v>
      </c>
      <c r="G61" s="225">
        <f>SUM(G62:G68)</f>
        <v>14656</v>
      </c>
      <c r="H61" s="225">
        <f>SUM(H62:H68)</f>
        <v>14321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>
        <v>130</v>
      </c>
      <c r="D62" s="222">
        <v>37</v>
      </c>
      <c r="E62" s="323" t="s">
        <v>190</v>
      </c>
      <c r="F62" s="322" t="s">
        <v>191</v>
      </c>
      <c r="G62" s="223">
        <v>3340</v>
      </c>
      <c r="H62" s="223">
        <v>4347</v>
      </c>
    </row>
    <row r="63" spans="1:13" ht="15">
      <c r="A63" s="315" t="s">
        <v>192</v>
      </c>
      <c r="B63" s="321" t="s">
        <v>193</v>
      </c>
      <c r="C63" s="222">
        <v>2438</v>
      </c>
      <c r="D63" s="222"/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12217</v>
      </c>
      <c r="D64" s="226">
        <f>SUM(D58:D63)</f>
        <v>10816</v>
      </c>
      <c r="E64" s="317" t="s">
        <v>197</v>
      </c>
      <c r="F64" s="322" t="s">
        <v>198</v>
      </c>
      <c r="G64" s="223">
        <v>5979</v>
      </c>
      <c r="H64" s="223">
        <v>5435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3979</v>
      </c>
      <c r="H65" s="223">
        <v>3104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770</v>
      </c>
      <c r="H66" s="223">
        <v>705</v>
      </c>
    </row>
    <row r="67" spans="1:8" ht="15">
      <c r="A67" s="315" t="s">
        <v>204</v>
      </c>
      <c r="B67" s="321" t="s">
        <v>205</v>
      </c>
      <c r="C67" s="222">
        <v>17</v>
      </c>
      <c r="D67" s="222">
        <v>9</v>
      </c>
      <c r="E67" s="317" t="s">
        <v>206</v>
      </c>
      <c r="F67" s="322" t="s">
        <v>207</v>
      </c>
      <c r="G67" s="223">
        <v>244</v>
      </c>
      <c r="H67" s="223">
        <v>253</v>
      </c>
    </row>
    <row r="68" spans="1:8" ht="15">
      <c r="A68" s="315" t="s">
        <v>208</v>
      </c>
      <c r="B68" s="321" t="s">
        <v>209</v>
      </c>
      <c r="C68" s="222">
        <v>1655</v>
      </c>
      <c r="D68" s="222">
        <v>2028</v>
      </c>
      <c r="E68" s="317" t="s">
        <v>210</v>
      </c>
      <c r="F68" s="322" t="s">
        <v>211</v>
      </c>
      <c r="G68" s="223">
        <v>344</v>
      </c>
      <c r="H68" s="223">
        <v>477</v>
      </c>
    </row>
    <row r="69" spans="1:8" ht="15">
      <c r="A69" s="315" t="s">
        <v>212</v>
      </c>
      <c r="B69" s="321" t="s">
        <v>213</v>
      </c>
      <c r="C69" s="222">
        <v>1724</v>
      </c>
      <c r="D69" s="222">
        <v>634</v>
      </c>
      <c r="E69" s="331" t="s">
        <v>75</v>
      </c>
      <c r="F69" s="322" t="s">
        <v>214</v>
      </c>
      <c r="G69" s="223">
        <v>622</v>
      </c>
      <c r="H69" s="223">
        <v>213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87</v>
      </c>
      <c r="D71" s="222">
        <v>107</v>
      </c>
      <c r="E71" s="333" t="s">
        <v>43</v>
      </c>
      <c r="F71" s="353" t="s">
        <v>221</v>
      </c>
      <c r="G71" s="232">
        <f>G59+G60+G61+G69+G70</f>
        <v>36098</v>
      </c>
      <c r="H71" s="232">
        <f>H59+H60+H61+H69+H70</f>
        <v>34344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948</v>
      </c>
      <c r="D72" s="222">
        <f>355+64</f>
        <v>419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1023</v>
      </c>
      <c r="D74" s="222">
        <f>55+294+637</f>
        <v>986</v>
      </c>
      <c r="E74" s="317" t="s">
        <v>228</v>
      </c>
      <c r="F74" s="360" t="s">
        <v>229</v>
      </c>
      <c r="G74" s="223">
        <v>690</v>
      </c>
      <c r="H74" s="223"/>
    </row>
    <row r="75" spans="1:15" ht="15">
      <c r="A75" s="315" t="s">
        <v>73</v>
      </c>
      <c r="B75" s="329" t="s">
        <v>230</v>
      </c>
      <c r="C75" s="226">
        <f>SUM(C67:C74)</f>
        <v>5454</v>
      </c>
      <c r="D75" s="226">
        <f>SUM(D67:D74)</f>
        <v>4183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123</v>
      </c>
      <c r="H76" s="223">
        <v>137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36911</v>
      </c>
      <c r="H79" s="233">
        <f>H71+H74+H75+H76</f>
        <v>34481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73</v>
      </c>
      <c r="D87" s="222">
        <v>52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3565</v>
      </c>
      <c r="D88" s="222">
        <v>3134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222</v>
      </c>
      <c r="D89" s="222">
        <v>199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1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3861</v>
      </c>
      <c r="D91" s="226">
        <f>SUM(D87:D90)</f>
        <v>3385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21532</v>
      </c>
      <c r="D93" s="226">
        <f>D64+D75+D84+D91+D92</f>
        <v>18384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537538</v>
      </c>
      <c r="D94" s="235">
        <f>D93+D55</f>
        <v>493098</v>
      </c>
      <c r="E94" s="370" t="s">
        <v>267</v>
      </c>
      <c r="F94" s="371" t="s">
        <v>268</v>
      </c>
      <c r="G94" s="236">
        <f>G36+G39+G55+G79</f>
        <v>537538</v>
      </c>
      <c r="H94" s="236">
        <f>H36+H39+H55+H79</f>
        <v>493098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902</v>
      </c>
      <c r="B100" s="244"/>
      <c r="C100" s="588" t="s">
        <v>891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7" sqref="C1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879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898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15999</v>
      </c>
      <c r="D9" s="92">
        <v>16059</v>
      </c>
      <c r="E9" s="393" t="s">
        <v>282</v>
      </c>
      <c r="F9" s="395" t="s">
        <v>283</v>
      </c>
      <c r="G9" s="101">
        <v>13434</v>
      </c>
      <c r="H9" s="101">
        <v>12053</v>
      </c>
    </row>
    <row r="10" spans="1:8" ht="12">
      <c r="A10" s="393" t="s">
        <v>284</v>
      </c>
      <c r="B10" s="394" t="s">
        <v>285</v>
      </c>
      <c r="C10" s="92">
        <v>20785</v>
      </c>
      <c r="D10" s="92">
        <v>20222</v>
      </c>
      <c r="E10" s="393" t="s">
        <v>286</v>
      </c>
      <c r="F10" s="395" t="s">
        <v>287</v>
      </c>
      <c r="G10" s="101">
        <v>37885</v>
      </c>
      <c r="H10" s="101">
        <v>41564</v>
      </c>
    </row>
    <row r="11" spans="1:8" ht="12">
      <c r="A11" s="393" t="s">
        <v>288</v>
      </c>
      <c r="B11" s="394" t="s">
        <v>289</v>
      </c>
      <c r="C11" s="92">
        <v>13976</v>
      </c>
      <c r="D11" s="92">
        <v>14413</v>
      </c>
      <c r="E11" s="396" t="s">
        <v>290</v>
      </c>
      <c r="F11" s="395" t="s">
        <v>291</v>
      </c>
      <c r="G11" s="101">
        <v>41061</v>
      </c>
      <c r="H11" s="101">
        <v>44474</v>
      </c>
    </row>
    <row r="12" spans="1:8" ht="12">
      <c r="A12" s="393" t="s">
        <v>292</v>
      </c>
      <c r="B12" s="394" t="s">
        <v>293</v>
      </c>
      <c r="C12" s="92">
        <v>19887</v>
      </c>
      <c r="D12" s="92">
        <v>17932</v>
      </c>
      <c r="E12" s="396" t="s">
        <v>75</v>
      </c>
      <c r="F12" s="395" t="s">
        <v>294</v>
      </c>
      <c r="G12" s="101">
        <v>8638</v>
      </c>
      <c r="H12" s="101">
        <v>8128</v>
      </c>
    </row>
    <row r="13" spans="1:18" ht="12">
      <c r="A13" s="393" t="s">
        <v>295</v>
      </c>
      <c r="B13" s="394" t="s">
        <v>296</v>
      </c>
      <c r="C13" s="92">
        <v>3990</v>
      </c>
      <c r="D13" s="92">
        <v>3644</v>
      </c>
      <c r="E13" s="397" t="s">
        <v>48</v>
      </c>
      <c r="F13" s="398" t="s">
        <v>297</v>
      </c>
      <c r="G13" s="102">
        <f>SUM(G9:G12)</f>
        <v>101018</v>
      </c>
      <c r="H13" s="102">
        <f>SUM(H9:H12)</f>
        <v>106219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12662</v>
      </c>
      <c r="D14" s="92">
        <v>13687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1286</v>
      </c>
      <c r="D15" s="93">
        <v>1465</v>
      </c>
      <c r="E15" s="391" t="s">
        <v>302</v>
      </c>
      <c r="F15" s="400" t="s">
        <v>303</v>
      </c>
      <c r="G15" s="101">
        <v>1011</v>
      </c>
      <c r="H15" s="101">
        <v>1062</v>
      </c>
    </row>
    <row r="16" spans="1:8" ht="12">
      <c r="A16" s="393" t="s">
        <v>304</v>
      </c>
      <c r="B16" s="394" t="s">
        <v>305</v>
      </c>
      <c r="C16" s="93">
        <v>3941</v>
      </c>
      <c r="D16" s="93">
        <v>2703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>
        <v>1191</v>
      </c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92526</v>
      </c>
      <c r="D19" s="95">
        <f>SUM(D9:D15)+D16</f>
        <v>90125</v>
      </c>
      <c r="E19" s="403" t="s">
        <v>314</v>
      </c>
      <c r="F19" s="399" t="s">
        <v>315</v>
      </c>
      <c r="G19" s="101">
        <v>23</v>
      </c>
      <c r="H19" s="101">
        <v>24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25</v>
      </c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</v>
      </c>
      <c r="H21" s="101"/>
    </row>
    <row r="22" spans="1:8" ht="24">
      <c r="A22" s="390" t="s">
        <v>321</v>
      </c>
      <c r="B22" s="405" t="s">
        <v>322</v>
      </c>
      <c r="C22" s="92">
        <v>2541</v>
      </c>
      <c r="D22" s="92">
        <v>2407</v>
      </c>
      <c r="E22" s="403" t="s">
        <v>323</v>
      </c>
      <c r="F22" s="399" t="s">
        <v>324</v>
      </c>
      <c r="G22" s="101">
        <v>436</v>
      </c>
      <c r="H22" s="101">
        <v>544</v>
      </c>
    </row>
    <row r="23" spans="1:8" ht="24">
      <c r="A23" s="393" t="s">
        <v>325</v>
      </c>
      <c r="B23" s="405" t="s">
        <v>326</v>
      </c>
      <c r="C23" s="92"/>
      <c r="D23" s="92">
        <v>5</v>
      </c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35</v>
      </c>
      <c r="D24" s="92">
        <v>19</v>
      </c>
      <c r="E24" s="397" t="s">
        <v>100</v>
      </c>
      <c r="F24" s="400" t="s">
        <v>331</v>
      </c>
      <c r="G24" s="102">
        <f>SUM(G19:G23)</f>
        <v>486</v>
      </c>
      <c r="H24" s="102">
        <f>SUM(H19:H23)</f>
        <v>568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28</v>
      </c>
      <c r="D25" s="92">
        <v>12</v>
      </c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2604</v>
      </c>
      <c r="D26" s="95">
        <f>SUM(D22:D25)</f>
        <v>2443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95130</v>
      </c>
      <c r="D28" s="96">
        <f>D26+D19</f>
        <v>92568</v>
      </c>
      <c r="E28" s="190" t="s">
        <v>336</v>
      </c>
      <c r="F28" s="400" t="s">
        <v>337</v>
      </c>
      <c r="G28" s="102">
        <f>G13+G15+G24</f>
        <v>102515</v>
      </c>
      <c r="H28" s="102">
        <f>H13+H15+H24</f>
        <v>107849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7385</v>
      </c>
      <c r="D30" s="96">
        <f>IF((H28-D28)&gt;0,H28-D28,IF((H28-D28)=0,0,0))</f>
        <v>15281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>
        <v>100</v>
      </c>
      <c r="H31" s="101">
        <v>147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95130</v>
      </c>
      <c r="D33" s="95">
        <f>D28+D31+D32</f>
        <v>92568</v>
      </c>
      <c r="E33" s="190" t="s">
        <v>351</v>
      </c>
      <c r="F33" s="400" t="s">
        <v>352</v>
      </c>
      <c r="G33" s="104">
        <f>G32+G31+G28</f>
        <v>102615</v>
      </c>
      <c r="H33" s="104">
        <f>H32+H31+H28</f>
        <v>107996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7485</v>
      </c>
      <c r="D34" s="96">
        <f>IF((H33-D33)&gt;0,H33-D33,0)</f>
        <v>15428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775</v>
      </c>
      <c r="D35" s="95">
        <f>D36+D37+D38</f>
        <v>1381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930</v>
      </c>
      <c r="D36" s="92">
        <v>1416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-155</v>
      </c>
      <c r="D37" s="601">
        <v>-35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6710</v>
      </c>
      <c r="D39" s="98">
        <f>IF((D34-D35)&gt;0,D34-D35,0)</f>
        <v>14047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21</v>
      </c>
      <c r="H40" s="101">
        <v>193</v>
      </c>
    </row>
    <row r="41" spans="1:18" ht="12">
      <c r="A41" s="190" t="s">
        <v>372</v>
      </c>
      <c r="B41" s="386" t="s">
        <v>373</v>
      </c>
      <c r="C41" s="99">
        <f>C39-C40</f>
        <v>6710</v>
      </c>
      <c r="D41" s="99">
        <f>D39-D40</f>
        <v>14047</v>
      </c>
      <c r="E41" s="190" t="s">
        <v>374</v>
      </c>
      <c r="F41" s="191" t="s">
        <v>375</v>
      </c>
      <c r="G41" s="104">
        <f>G39-G40</f>
        <v>-21</v>
      </c>
      <c r="H41" s="104">
        <f>H39-H40</f>
        <v>-193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102615</v>
      </c>
      <c r="D42" s="100">
        <f>D33+D35+D39</f>
        <v>107996</v>
      </c>
      <c r="E42" s="193" t="s">
        <v>378</v>
      </c>
      <c r="F42" s="194" t="s">
        <v>379</v>
      </c>
      <c r="G42" s="104">
        <f>G39+G33</f>
        <v>102615</v>
      </c>
      <c r="H42" s="104">
        <f>H39+H33</f>
        <v>107996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891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G45" sqref="G44:G45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897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104980</v>
      </c>
      <c r="D10" s="106">
        <v>109691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-58489</v>
      </c>
      <c r="D11" s="106">
        <v>-53984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-22778</v>
      </c>
      <c r="D13" s="106">
        <v>-20257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825</v>
      </c>
      <c r="D14" s="106">
        <v>-3267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-1001</v>
      </c>
      <c r="D15" s="106">
        <v>-2261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-91</v>
      </c>
      <c r="D16" s="106">
        <v>-161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-176</v>
      </c>
      <c r="D17" s="106">
        <v>-155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2</v>
      </c>
      <c r="D18" s="106">
        <v>19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1015</v>
      </c>
      <c r="D19" s="106">
        <v>967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24287</v>
      </c>
      <c r="D20" s="107">
        <f>SUM(D10:D19)</f>
        <v>30592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-46057</v>
      </c>
      <c r="D22" s="106">
        <v>-21185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129</v>
      </c>
      <c r="D23" s="106">
        <v>819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-6</v>
      </c>
      <c r="D24" s="106">
        <v>-88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19</v>
      </c>
      <c r="D25" s="106">
        <v>15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361</v>
      </c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57</v>
      </c>
      <c r="D29" s="106">
        <v>41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-3</v>
      </c>
      <c r="D31" s="106">
        <v>333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-45500</v>
      </c>
      <c r="D32" s="107">
        <f>SUM(D22:D31)</f>
        <v>-20065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641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49920</v>
      </c>
      <c r="D36" s="106">
        <v>11543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-23604</v>
      </c>
      <c r="D37" s="106">
        <v>-17351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-549</v>
      </c>
      <c r="D38" s="106">
        <v>-458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-2502</v>
      </c>
      <c r="D39" s="106">
        <v>-2584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-1600</v>
      </c>
      <c r="D40" s="106">
        <v>-2575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21665</v>
      </c>
      <c r="D42" s="107">
        <f>SUM(D34:D41)</f>
        <v>-10784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452</v>
      </c>
      <c r="D43" s="107">
        <f>D42+D32+D20</f>
        <v>-257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3186</v>
      </c>
      <c r="D44" s="200">
        <v>3443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3638</v>
      </c>
      <c r="D45" s="107">
        <f>D44+D43</f>
        <v>3186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3638</v>
      </c>
      <c r="D46" s="108">
        <v>3186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223</v>
      </c>
      <c r="D47" s="108">
        <v>199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876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898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86932</v>
      </c>
      <c r="F11" s="110">
        <f>'справка №1-БАЛАНС'!H22</f>
        <v>795</v>
      </c>
      <c r="G11" s="110">
        <f>'справка №1-БАЛАНС'!H23</f>
        <v>0</v>
      </c>
      <c r="H11" s="112">
        <v>205503</v>
      </c>
      <c r="I11" s="110">
        <f>'справка №1-БАЛАНС'!H28+'справка №1-БАЛАНС'!H31</f>
        <v>83052</v>
      </c>
      <c r="J11" s="110">
        <f>'справка №1-БАЛАНС'!H29+'справка №1-БАЛАНС'!H32</f>
        <v>0</v>
      </c>
      <c r="K11" s="112"/>
      <c r="L11" s="457">
        <f>SUM(C11:K11)</f>
        <v>379019</v>
      </c>
      <c r="M11" s="110">
        <f>'справка №1-БАЛАНС'!H39</f>
        <v>9353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86932</v>
      </c>
      <c r="F15" s="113">
        <f t="shared" si="2"/>
        <v>795</v>
      </c>
      <c r="G15" s="113">
        <f t="shared" si="2"/>
        <v>0</v>
      </c>
      <c r="H15" s="113">
        <f t="shared" si="2"/>
        <v>205503</v>
      </c>
      <c r="I15" s="113">
        <f t="shared" si="2"/>
        <v>83052</v>
      </c>
      <c r="J15" s="113">
        <f t="shared" si="2"/>
        <v>0</v>
      </c>
      <c r="K15" s="113">
        <f t="shared" si="2"/>
        <v>0</v>
      </c>
      <c r="L15" s="457">
        <f t="shared" si="1"/>
        <v>379019</v>
      </c>
      <c r="M15" s="113">
        <f t="shared" si="2"/>
        <v>9353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6731</v>
      </c>
      <c r="J16" s="458">
        <f>+'справка №1-БАЛАНС'!G32</f>
        <v>0</v>
      </c>
      <c r="K16" s="112"/>
      <c r="L16" s="457">
        <f t="shared" si="1"/>
        <v>6731</v>
      </c>
      <c r="M16" s="112">
        <v>-21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359</v>
      </c>
      <c r="G17" s="114">
        <f t="shared" si="3"/>
        <v>0</v>
      </c>
      <c r="H17" s="114">
        <f t="shared" si="3"/>
        <v>0</v>
      </c>
      <c r="I17" s="114">
        <f t="shared" si="3"/>
        <v>-2432</v>
      </c>
      <c r="J17" s="114">
        <f>J18+J19</f>
        <v>0</v>
      </c>
      <c r="K17" s="114">
        <f t="shared" si="3"/>
        <v>0</v>
      </c>
      <c r="L17" s="457">
        <f t="shared" si="1"/>
        <v>-2073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-2073</v>
      </c>
      <c r="J18" s="112"/>
      <c r="K18" s="112"/>
      <c r="L18" s="457">
        <f t="shared" si="1"/>
        <v>-2073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359</v>
      </c>
      <c r="G19" s="112"/>
      <c r="H19" s="112"/>
      <c r="I19" s="112">
        <v>-359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12706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12706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>
        <v>12706</v>
      </c>
      <c r="F22" s="257"/>
      <c r="G22" s="257"/>
      <c r="H22" s="257"/>
      <c r="I22" s="257"/>
      <c r="J22" s="257"/>
      <c r="K22" s="257"/>
      <c r="L22" s="457">
        <f t="shared" si="1"/>
        <v>12706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-121</v>
      </c>
      <c r="F28" s="112"/>
      <c r="G28" s="112"/>
      <c r="H28" s="112">
        <v>528</v>
      </c>
      <c r="I28" s="112">
        <v>154</v>
      </c>
      <c r="J28" s="112"/>
      <c r="K28" s="112"/>
      <c r="L28" s="457">
        <f t="shared" si="1"/>
        <v>561</v>
      </c>
      <c r="M28" s="112">
        <v>-2043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99517</v>
      </c>
      <c r="F29" s="111">
        <f t="shared" si="6"/>
        <v>1154</v>
      </c>
      <c r="G29" s="111">
        <f t="shared" si="6"/>
        <v>0</v>
      </c>
      <c r="H29" s="111">
        <f t="shared" si="6"/>
        <v>206031</v>
      </c>
      <c r="I29" s="111">
        <f t="shared" si="6"/>
        <v>87505</v>
      </c>
      <c r="J29" s="111">
        <f>J11+J17+J20+J21+J24+J28+J27+J16</f>
        <v>0</v>
      </c>
      <c r="K29" s="111">
        <f t="shared" si="6"/>
        <v>0</v>
      </c>
      <c r="L29" s="457">
        <f t="shared" si="1"/>
        <v>396944</v>
      </c>
      <c r="M29" s="111">
        <f>M11+M17+M20+M21+M24+M28+M27+M16</f>
        <v>7289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99517</v>
      </c>
      <c r="F32" s="111">
        <f t="shared" si="7"/>
        <v>1154</v>
      </c>
      <c r="G32" s="111">
        <f t="shared" si="7"/>
        <v>0</v>
      </c>
      <c r="H32" s="111">
        <f t="shared" si="7"/>
        <v>206031</v>
      </c>
      <c r="I32" s="111">
        <f t="shared" si="7"/>
        <v>87505</v>
      </c>
      <c r="J32" s="111">
        <f t="shared" si="7"/>
        <v>0</v>
      </c>
      <c r="K32" s="111">
        <f t="shared" si="7"/>
        <v>0</v>
      </c>
      <c r="L32" s="457">
        <f t="shared" si="1"/>
        <v>396944</v>
      </c>
      <c r="M32" s="111">
        <f>M29+M30+M31</f>
        <v>7289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891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R39" activeCellId="5" sqref="R17 R18 R19 R25 R38 R39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896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77696</v>
      </c>
      <c r="E9" s="261">
        <v>333</v>
      </c>
      <c r="F9" s="261">
        <v>207</v>
      </c>
      <c r="G9" s="127">
        <f>D9+E9-F9</f>
        <v>77822</v>
      </c>
      <c r="H9" s="117"/>
      <c r="I9" s="117"/>
      <c r="J9" s="127">
        <f>G9+H9-I9</f>
        <v>77822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77822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306228</v>
      </c>
      <c r="E10" s="261">
        <v>20771</v>
      </c>
      <c r="F10" s="261">
        <v>7805</v>
      </c>
      <c r="G10" s="127">
        <f aca="true" t="shared" si="2" ref="G10:G40">D10+E10-F10</f>
        <v>319194</v>
      </c>
      <c r="H10" s="117"/>
      <c r="I10" s="117">
        <v>2213</v>
      </c>
      <c r="J10" s="127">
        <f aca="true" t="shared" si="3" ref="J10:J40">G10+H10-I10</f>
        <v>316981</v>
      </c>
      <c r="K10" s="117">
        <v>18649</v>
      </c>
      <c r="L10" s="117">
        <v>6997</v>
      </c>
      <c r="M10" s="117">
        <v>2069</v>
      </c>
      <c r="N10" s="127">
        <f>K10+L10-M10</f>
        <v>23577</v>
      </c>
      <c r="O10" s="117"/>
      <c r="P10" s="117">
        <v>15742</v>
      </c>
      <c r="Q10" s="127">
        <f t="shared" si="0"/>
        <v>7835</v>
      </c>
      <c r="R10" s="127">
        <f t="shared" si="1"/>
        <v>309146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110398</v>
      </c>
      <c r="E12" s="261">
        <v>20501</v>
      </c>
      <c r="F12" s="261">
        <v>1675</v>
      </c>
      <c r="G12" s="127">
        <f t="shared" si="2"/>
        <v>129224</v>
      </c>
      <c r="H12" s="117"/>
      <c r="I12" s="117"/>
      <c r="J12" s="127">
        <f t="shared" si="3"/>
        <v>129224</v>
      </c>
      <c r="K12" s="117">
        <v>63461</v>
      </c>
      <c r="L12" s="117">
        <v>4997</v>
      </c>
      <c r="M12" s="117">
        <v>1467</v>
      </c>
      <c r="N12" s="127">
        <f t="shared" si="4"/>
        <v>66991</v>
      </c>
      <c r="O12" s="117"/>
      <c r="P12" s="117"/>
      <c r="Q12" s="127">
        <f t="shared" si="0"/>
        <v>66991</v>
      </c>
      <c r="R12" s="127">
        <f t="shared" si="1"/>
        <v>62233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6678</v>
      </c>
      <c r="E13" s="261">
        <v>291</v>
      </c>
      <c r="F13" s="261">
        <v>350</v>
      </c>
      <c r="G13" s="127">
        <f t="shared" si="2"/>
        <v>6619</v>
      </c>
      <c r="H13" s="117"/>
      <c r="I13" s="117"/>
      <c r="J13" s="127">
        <f t="shared" si="3"/>
        <v>6619</v>
      </c>
      <c r="K13" s="117">
        <v>5143</v>
      </c>
      <c r="L13" s="117">
        <v>448</v>
      </c>
      <c r="M13" s="117">
        <v>339</v>
      </c>
      <c r="N13" s="127">
        <f t="shared" si="4"/>
        <v>5252</v>
      </c>
      <c r="O13" s="117"/>
      <c r="P13" s="117"/>
      <c r="Q13" s="127">
        <f t="shared" si="0"/>
        <v>5252</v>
      </c>
      <c r="R13" s="127">
        <f t="shared" si="1"/>
        <v>1367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32332</v>
      </c>
      <c r="E14" s="612">
        <v>4167</v>
      </c>
      <c r="F14" s="612">
        <v>615</v>
      </c>
      <c r="G14" s="127">
        <f t="shared" si="2"/>
        <v>35884</v>
      </c>
      <c r="H14" s="117"/>
      <c r="I14" s="117"/>
      <c r="J14" s="127">
        <f t="shared" si="3"/>
        <v>35884</v>
      </c>
      <c r="K14" s="117">
        <v>28814</v>
      </c>
      <c r="L14" s="117">
        <v>1112</v>
      </c>
      <c r="M14" s="117">
        <v>585</v>
      </c>
      <c r="N14" s="127">
        <f t="shared" si="4"/>
        <v>29341</v>
      </c>
      <c r="O14" s="117"/>
      <c r="P14" s="117"/>
      <c r="Q14" s="127">
        <f t="shared" si="0"/>
        <v>29341</v>
      </c>
      <c r="R14" s="127">
        <f t="shared" si="1"/>
        <v>6543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15379</v>
      </c>
      <c r="E15" s="261">
        <v>47732</v>
      </c>
      <c r="F15" s="261">
        <v>43156</v>
      </c>
      <c r="G15" s="127">
        <f t="shared" si="2"/>
        <v>19955</v>
      </c>
      <c r="H15" s="117"/>
      <c r="I15" s="117"/>
      <c r="J15" s="127">
        <f t="shared" si="3"/>
        <v>19955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19955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548711</v>
      </c>
      <c r="E17" s="266">
        <f aca="true" t="shared" si="7" ref="E17:P17">SUM(E9:E16)</f>
        <v>93795</v>
      </c>
      <c r="F17" s="266">
        <f t="shared" si="7"/>
        <v>53808</v>
      </c>
      <c r="G17" s="127">
        <f t="shared" si="2"/>
        <v>588698</v>
      </c>
      <c r="H17" s="128">
        <f t="shared" si="7"/>
        <v>0</v>
      </c>
      <c r="I17" s="128">
        <f t="shared" si="7"/>
        <v>2213</v>
      </c>
      <c r="J17" s="127">
        <f t="shared" si="3"/>
        <v>586485</v>
      </c>
      <c r="K17" s="128">
        <f>SUM(K9:K16)</f>
        <v>116067</v>
      </c>
      <c r="L17" s="128">
        <f>SUM(L9:L16)</f>
        <v>13554</v>
      </c>
      <c r="M17" s="128">
        <f t="shared" si="7"/>
        <v>4460</v>
      </c>
      <c r="N17" s="127">
        <f t="shared" si="4"/>
        <v>125161</v>
      </c>
      <c r="O17" s="128">
        <f t="shared" si="7"/>
        <v>0</v>
      </c>
      <c r="P17" s="128">
        <f t="shared" si="7"/>
        <v>15742</v>
      </c>
      <c r="Q17" s="127">
        <f t="shared" si="5"/>
        <v>109419</v>
      </c>
      <c r="R17" s="127">
        <f t="shared" si="6"/>
        <v>477066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10402</v>
      </c>
      <c r="E18" s="259">
        <v>35</v>
      </c>
      <c r="F18" s="259">
        <v>3018</v>
      </c>
      <c r="G18" s="127">
        <f t="shared" si="2"/>
        <v>7419</v>
      </c>
      <c r="H18" s="115"/>
      <c r="I18" s="115">
        <v>72</v>
      </c>
      <c r="J18" s="127">
        <f t="shared" si="3"/>
        <v>7347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7347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>
        <v>4446</v>
      </c>
      <c r="E19" s="259">
        <v>868</v>
      </c>
      <c r="F19" s="259">
        <v>424</v>
      </c>
      <c r="G19" s="127">
        <f t="shared" si="2"/>
        <v>4890</v>
      </c>
      <c r="H19" s="115"/>
      <c r="I19" s="115"/>
      <c r="J19" s="127">
        <f t="shared" si="3"/>
        <v>4890</v>
      </c>
      <c r="K19" s="115">
        <v>148</v>
      </c>
      <c r="L19" s="115">
        <v>49</v>
      </c>
      <c r="M19" s="115"/>
      <c r="N19" s="127">
        <f t="shared" si="4"/>
        <v>197</v>
      </c>
      <c r="O19" s="115"/>
      <c r="P19" s="115"/>
      <c r="Q19" s="127">
        <f t="shared" si="5"/>
        <v>197</v>
      </c>
      <c r="R19" s="127">
        <f t="shared" si="6"/>
        <v>4693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3171</v>
      </c>
      <c r="E22" s="261">
        <v>111</v>
      </c>
      <c r="F22" s="261">
        <v>21</v>
      </c>
      <c r="G22" s="127">
        <f t="shared" si="2"/>
        <v>3261</v>
      </c>
      <c r="H22" s="117"/>
      <c r="I22" s="117"/>
      <c r="J22" s="127">
        <f t="shared" si="3"/>
        <v>3261</v>
      </c>
      <c r="K22" s="117">
        <v>2301</v>
      </c>
      <c r="L22" s="117">
        <v>216</v>
      </c>
      <c r="M22" s="117">
        <v>21</v>
      </c>
      <c r="N22" s="127">
        <f t="shared" si="4"/>
        <v>2496</v>
      </c>
      <c r="O22" s="117"/>
      <c r="P22" s="117"/>
      <c r="Q22" s="127">
        <f t="shared" si="5"/>
        <v>2496</v>
      </c>
      <c r="R22" s="127">
        <f t="shared" si="6"/>
        <v>765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2855</v>
      </c>
      <c r="E24" s="261">
        <v>625</v>
      </c>
      <c r="F24" s="261">
        <v>979</v>
      </c>
      <c r="G24" s="127">
        <f t="shared" si="2"/>
        <v>2501</v>
      </c>
      <c r="H24" s="117"/>
      <c r="I24" s="117"/>
      <c r="J24" s="127">
        <f t="shared" si="3"/>
        <v>2501</v>
      </c>
      <c r="K24" s="117">
        <v>1416</v>
      </c>
      <c r="L24" s="117">
        <v>158</v>
      </c>
      <c r="M24" s="117">
        <v>414</v>
      </c>
      <c r="N24" s="127">
        <f t="shared" si="4"/>
        <v>1160</v>
      </c>
      <c r="O24" s="117"/>
      <c r="P24" s="117"/>
      <c r="Q24" s="127">
        <f t="shared" si="5"/>
        <v>1160</v>
      </c>
      <c r="R24" s="127">
        <f t="shared" si="6"/>
        <v>1341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6026</v>
      </c>
      <c r="E25" s="262">
        <f aca="true" t="shared" si="8" ref="E25:P25">SUM(E21:E24)</f>
        <v>736</v>
      </c>
      <c r="F25" s="262">
        <f t="shared" si="8"/>
        <v>1000</v>
      </c>
      <c r="G25" s="119">
        <f t="shared" si="2"/>
        <v>5762</v>
      </c>
      <c r="H25" s="118">
        <f t="shared" si="8"/>
        <v>0</v>
      </c>
      <c r="I25" s="118">
        <f t="shared" si="8"/>
        <v>0</v>
      </c>
      <c r="J25" s="119">
        <f t="shared" si="3"/>
        <v>5762</v>
      </c>
      <c r="K25" s="118">
        <f t="shared" si="8"/>
        <v>3717</v>
      </c>
      <c r="L25" s="118">
        <f t="shared" si="8"/>
        <v>374</v>
      </c>
      <c r="M25" s="118">
        <f t="shared" si="8"/>
        <v>435</v>
      </c>
      <c r="N25" s="119">
        <f t="shared" si="4"/>
        <v>3656</v>
      </c>
      <c r="O25" s="118">
        <f t="shared" si="8"/>
        <v>0</v>
      </c>
      <c r="P25" s="118">
        <f t="shared" si="8"/>
        <v>0</v>
      </c>
      <c r="Q25" s="119">
        <f t="shared" si="5"/>
        <v>3656</v>
      </c>
      <c r="R25" s="119">
        <f t="shared" si="6"/>
        <v>2106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6864</v>
      </c>
      <c r="E27" s="264">
        <f aca="true" t="shared" si="9" ref="E27:P27">SUM(E28:E31)</f>
        <v>183</v>
      </c>
      <c r="F27" s="264">
        <f t="shared" si="9"/>
        <v>9</v>
      </c>
      <c r="G27" s="124">
        <f t="shared" si="2"/>
        <v>7038</v>
      </c>
      <c r="H27" s="123">
        <f t="shared" si="9"/>
        <v>0</v>
      </c>
      <c r="I27" s="123">
        <f t="shared" si="9"/>
        <v>0</v>
      </c>
      <c r="J27" s="124">
        <f t="shared" si="3"/>
        <v>7038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7038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6842</v>
      </c>
      <c r="E30" s="261">
        <v>183</v>
      </c>
      <c r="F30" s="261"/>
      <c r="G30" s="127">
        <f t="shared" si="2"/>
        <v>7025</v>
      </c>
      <c r="H30" s="125"/>
      <c r="I30" s="125"/>
      <c r="J30" s="127">
        <f t="shared" si="3"/>
        <v>7025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7025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22</v>
      </c>
      <c r="E31" s="261"/>
      <c r="F31" s="261">
        <v>9</v>
      </c>
      <c r="G31" s="127">
        <f t="shared" si="2"/>
        <v>13</v>
      </c>
      <c r="H31" s="125"/>
      <c r="I31" s="125"/>
      <c r="J31" s="127">
        <f t="shared" si="3"/>
        <v>13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6864</v>
      </c>
      <c r="E38" s="266">
        <f aca="true" t="shared" si="13" ref="E38:P38">E27+E32+E37</f>
        <v>183</v>
      </c>
      <c r="F38" s="266">
        <f t="shared" si="13"/>
        <v>9</v>
      </c>
      <c r="G38" s="127">
        <f t="shared" si="2"/>
        <v>7038</v>
      </c>
      <c r="H38" s="128">
        <f t="shared" si="13"/>
        <v>0</v>
      </c>
      <c r="I38" s="128">
        <f t="shared" si="13"/>
        <v>0</v>
      </c>
      <c r="J38" s="127">
        <f t="shared" si="3"/>
        <v>7038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7038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>
        <v>400</v>
      </c>
      <c r="G39" s="127">
        <f t="shared" si="2"/>
        <v>17204</v>
      </c>
      <c r="H39" s="125"/>
      <c r="I39" s="125"/>
      <c r="J39" s="127">
        <f t="shared" si="3"/>
        <v>17204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17204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579205</v>
      </c>
      <c r="E40" s="508">
        <f aca="true" t="shared" si="14" ref="E40:P40">E17++E25+E38+E39</f>
        <v>94714</v>
      </c>
      <c r="F40" s="508">
        <f t="shared" si="14"/>
        <v>55217</v>
      </c>
      <c r="G40" s="127">
        <f t="shared" si="2"/>
        <v>618702</v>
      </c>
      <c r="H40" s="483">
        <f t="shared" si="14"/>
        <v>0</v>
      </c>
      <c r="I40" s="483">
        <f t="shared" si="14"/>
        <v>2213</v>
      </c>
      <c r="J40" s="127">
        <f t="shared" si="3"/>
        <v>616489</v>
      </c>
      <c r="K40" s="483">
        <f t="shared" si="14"/>
        <v>119784</v>
      </c>
      <c r="L40" s="483">
        <f t="shared" si="14"/>
        <v>13928</v>
      </c>
      <c r="M40" s="483">
        <f t="shared" si="14"/>
        <v>4895</v>
      </c>
      <c r="N40" s="127">
        <f t="shared" si="4"/>
        <v>128817</v>
      </c>
      <c r="O40" s="483">
        <f t="shared" si="14"/>
        <v>0</v>
      </c>
      <c r="P40" s="483">
        <f t="shared" si="14"/>
        <v>15742</v>
      </c>
      <c r="Q40" s="127">
        <f t="shared" si="10"/>
        <v>113075</v>
      </c>
      <c r="R40" s="127">
        <f t="shared" si="11"/>
        <v>503414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904</v>
      </c>
      <c r="C44" s="478"/>
      <c r="D44" s="479"/>
      <c r="E44" s="479"/>
      <c r="F44" s="479"/>
      <c r="G44" s="469"/>
      <c r="H44" s="480" t="s">
        <v>892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95" sqref="A95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42</v>
      </c>
      <c r="D16" s="181">
        <f>+D17+D18</f>
        <v>0</v>
      </c>
      <c r="E16" s="182">
        <f t="shared" si="0"/>
        <v>42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42</v>
      </c>
      <c r="D18" s="169"/>
      <c r="E18" s="182">
        <f t="shared" si="0"/>
        <v>42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42</v>
      </c>
      <c r="D19" s="165">
        <f>D11+D15+D16</f>
        <v>0</v>
      </c>
      <c r="E19" s="180">
        <f>E11+E15+E16</f>
        <v>42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>
        <v>510</v>
      </c>
      <c r="D21" s="169"/>
      <c r="E21" s="182">
        <f t="shared" si="0"/>
        <v>510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17</v>
      </c>
      <c r="D24" s="181">
        <f>SUM(D25:D27)</f>
        <v>17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17</v>
      </c>
      <c r="D26" s="169">
        <v>17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1655</v>
      </c>
      <c r="D28" s="169">
        <v>1655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1724</v>
      </c>
      <c r="D29" s="169">
        <v>1724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87</v>
      </c>
      <c r="D31" s="169">
        <v>87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948</v>
      </c>
      <c r="D33" s="166">
        <f>SUM(D34:D37)</f>
        <v>948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58</v>
      </c>
      <c r="D34" s="169">
        <v>58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890</v>
      </c>
      <c r="D35" s="169">
        <v>890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1023</v>
      </c>
      <c r="D38" s="166">
        <f>SUM(D39:D42)</f>
        <v>1023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1023</v>
      </c>
      <c r="D42" s="169">
        <v>1023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5454</v>
      </c>
      <c r="D43" s="165">
        <f>D24+D28+D29+D31+D30+D32+D33+D38</f>
        <v>5454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6006</v>
      </c>
      <c r="D44" s="164">
        <f>D43+D21+D19+D9</f>
        <v>5454</v>
      </c>
      <c r="E44" s="180">
        <f>E43+E21+E19+E9</f>
        <v>552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7948</v>
      </c>
      <c r="D52" s="164">
        <f>SUM(D53:D55)</f>
        <v>0</v>
      </c>
      <c r="E52" s="181">
        <f>C52-D52</f>
        <v>7948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7948</v>
      </c>
      <c r="D53" s="169"/>
      <c r="E53" s="181">
        <f>C53-D53</f>
        <v>7948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66405</v>
      </c>
      <c r="D56" s="164">
        <f>D57+D59</f>
        <v>0</v>
      </c>
      <c r="E56" s="181">
        <f t="shared" si="1"/>
        <v>66405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66405</v>
      </c>
      <c r="D57" s="169"/>
      <c r="E57" s="181">
        <f t="shared" si="1"/>
        <v>66405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3637</v>
      </c>
      <c r="D64" s="169"/>
      <c r="E64" s="181">
        <f t="shared" si="1"/>
        <v>3637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77990</v>
      </c>
      <c r="D66" s="164">
        <f>D52+D56+D61+D62+D63+D64</f>
        <v>0</v>
      </c>
      <c r="E66" s="181">
        <f t="shared" si="1"/>
        <v>77990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17571</v>
      </c>
      <c r="D68" s="169"/>
      <c r="E68" s="181">
        <f t="shared" si="1"/>
        <v>17571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3340</v>
      </c>
      <c r="D71" s="166">
        <f>SUM(D72:D74)</f>
        <v>3340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458</v>
      </c>
      <c r="D72" s="169">
        <v>458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1469</v>
      </c>
      <c r="D73" s="169">
        <v>1469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1413</v>
      </c>
      <c r="D74" s="169">
        <v>1413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18506</v>
      </c>
      <c r="D75" s="164">
        <f>D76+D78</f>
        <v>18506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18506</v>
      </c>
      <c r="D76" s="169">
        <v>18506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2314</v>
      </c>
      <c r="D80" s="164">
        <f>SUM(D81:D84)</f>
        <v>2314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2314</v>
      </c>
      <c r="D84" s="169">
        <v>2314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11316</v>
      </c>
      <c r="D85" s="165">
        <f>SUM(D86:D90)+D94</f>
        <v>11316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5979</v>
      </c>
      <c r="D87" s="169">
        <v>5979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3979</v>
      </c>
      <c r="D88" s="169">
        <v>3979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770</v>
      </c>
      <c r="D89" s="169">
        <v>770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344</v>
      </c>
      <c r="D90" s="164">
        <f>SUM(D91:D93)</f>
        <v>344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79</v>
      </c>
      <c r="D91" s="169">
        <v>79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265</v>
      </c>
      <c r="D93" s="169">
        <v>265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244</v>
      </c>
      <c r="D94" s="169">
        <v>244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622</v>
      </c>
      <c r="D95" s="169">
        <v>622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36098</v>
      </c>
      <c r="D96" s="165">
        <f>D85+D80+D75+D71+D95</f>
        <v>36098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131659</v>
      </c>
      <c r="D97" s="165">
        <f>D96+D68+D66</f>
        <v>36098</v>
      </c>
      <c r="E97" s="165">
        <f>E96+E68+E66</f>
        <v>95561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902</v>
      </c>
      <c r="B110" s="516"/>
      <c r="C110" s="515"/>
      <c r="D110" s="588" t="s">
        <v>891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899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736465</v>
      </c>
      <c r="D12" s="156"/>
      <c r="E12" s="156"/>
      <c r="F12" s="156">
        <v>7038</v>
      </c>
      <c r="G12" s="156"/>
      <c r="H12" s="156"/>
      <c r="I12" s="142">
        <f aca="true" t="shared" si="0" ref="I12:I25">F12+G12+H12</f>
        <v>7038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736465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7038</v>
      </c>
      <c r="G17" s="269">
        <f t="shared" si="1"/>
        <v>0</v>
      </c>
      <c r="H17" s="269">
        <f t="shared" si="1"/>
        <v>0</v>
      </c>
      <c r="I17" s="269">
        <f t="shared" si="1"/>
        <v>7038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905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891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C22" sqref="C22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900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881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882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883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884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885</v>
      </c>
      <c r="B18" s="78"/>
      <c r="C18" s="605">
        <v>6196</v>
      </c>
      <c r="D18" s="606">
        <v>75</v>
      </c>
      <c r="E18" s="581"/>
      <c r="F18" s="597">
        <f t="shared" si="0"/>
        <v>6196</v>
      </c>
    </row>
    <row r="19" spans="1:6" ht="12.75">
      <c r="A19" s="77" t="s">
        <v>886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887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888</v>
      </c>
      <c r="B21" s="78"/>
      <c r="C21" s="605">
        <v>2163</v>
      </c>
      <c r="D21" s="606">
        <v>90.09</v>
      </c>
      <c r="E21" s="581"/>
      <c r="F21" s="597">
        <f t="shared" si="0"/>
        <v>2163</v>
      </c>
    </row>
    <row r="22" spans="1:6" ht="12.75">
      <c r="A22" s="77" t="s">
        <v>889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901</v>
      </c>
      <c r="B23" s="78"/>
      <c r="C23" s="605">
        <v>1250</v>
      </c>
      <c r="D23" s="606">
        <v>66.1</v>
      </c>
      <c r="E23" s="607"/>
      <c r="F23" s="597">
        <f t="shared" si="0"/>
        <v>1250</v>
      </c>
    </row>
    <row r="24" spans="1:16" ht="11.25" customHeight="1">
      <c r="A24" s="79" t="s">
        <v>569</v>
      </c>
      <c r="B24" s="80" t="s">
        <v>835</v>
      </c>
      <c r="C24" s="600">
        <f>SUM(C12:C23)</f>
        <v>108378.17</v>
      </c>
      <c r="D24" s="595"/>
      <c r="E24" s="613">
        <f>SUM(E12:E22)</f>
        <v>58079</v>
      </c>
      <c r="F24" s="614">
        <f>SUM(F12:F22)</f>
        <v>49049.17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877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878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890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893</v>
      </c>
      <c r="B46" s="81"/>
      <c r="C46" s="611">
        <v>1019</v>
      </c>
      <c r="D46" s="606">
        <v>7.41</v>
      </c>
      <c r="E46" s="611">
        <v>1019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2110</v>
      </c>
      <c r="D56" s="595"/>
      <c r="E56" s="271">
        <f>SUM(E43:E55)</f>
        <v>1019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895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363</v>
      </c>
      <c r="B60" s="81"/>
      <c r="C60" s="605">
        <v>2</v>
      </c>
      <c r="D60" s="605"/>
      <c r="E60" s="605"/>
      <c r="F60" s="597">
        <f>C60-E60</f>
        <v>2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13</v>
      </c>
      <c r="D70" s="595"/>
      <c r="E70" s="271">
        <f>SUM(E58:E69)</f>
        <v>0</v>
      </c>
      <c r="F70" s="598">
        <f>SUM(F58:F69)</f>
        <v>13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110501.17</v>
      </c>
      <c r="D71" s="595"/>
      <c r="E71" s="271">
        <f>E70+E56+E41+E24</f>
        <v>59098</v>
      </c>
      <c r="F71" s="598">
        <f>F70+F56+F41+F24</f>
        <v>50153.17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873</v>
      </c>
      <c r="B74" s="81"/>
      <c r="C74" s="605">
        <v>1774</v>
      </c>
      <c r="D74" s="606">
        <v>84.38</v>
      </c>
      <c r="E74" s="581"/>
      <c r="F74" s="597">
        <f>C74-E74</f>
        <v>1774</v>
      </c>
    </row>
    <row r="75" spans="1:6" ht="12.75">
      <c r="A75" s="77" t="s">
        <v>872</v>
      </c>
      <c r="B75" s="81"/>
      <c r="C75" s="605">
        <v>152</v>
      </c>
      <c r="D75" s="606">
        <v>67</v>
      </c>
      <c r="E75" s="581"/>
      <c r="F75" s="597">
        <f aca="true" t="shared" si="4" ref="F75:F87">C75-E75</f>
        <v>152</v>
      </c>
    </row>
    <row r="76" spans="1:6" ht="12.75">
      <c r="A76" s="77" t="s">
        <v>906</v>
      </c>
      <c r="B76" s="81"/>
      <c r="C76" s="605">
        <v>391</v>
      </c>
      <c r="D76" s="606">
        <v>83.48</v>
      </c>
      <c r="E76" s="581"/>
      <c r="F76" s="597">
        <f t="shared" si="4"/>
        <v>391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569</v>
      </c>
      <c r="B88" s="80" t="s">
        <v>846</v>
      </c>
      <c r="C88" s="271">
        <f>SUM(C74:C87)</f>
        <v>2317</v>
      </c>
      <c r="D88" s="595"/>
      <c r="E88" s="271">
        <f>SUM(E74:E87)</f>
        <v>0</v>
      </c>
      <c r="F88" s="598">
        <f>SUM(F74:F87)</f>
        <v>2317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836</v>
      </c>
      <c r="B89" s="81"/>
      <c r="C89" s="583"/>
      <c r="D89" s="596"/>
      <c r="E89" s="583"/>
      <c r="F89" s="599"/>
    </row>
    <row r="90" spans="1:6" ht="12.75">
      <c r="A90" s="77" t="s">
        <v>545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548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551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554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586</v>
      </c>
      <c r="B105" s="80" t="s">
        <v>847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838</v>
      </c>
      <c r="B106" s="81"/>
      <c r="C106" s="583"/>
      <c r="D106" s="596"/>
      <c r="E106" s="583"/>
      <c r="F106" s="599"/>
    </row>
    <row r="107" spans="1:6" ht="12.75">
      <c r="A107" s="77" t="s">
        <v>545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548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551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554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606</v>
      </c>
      <c r="B122" s="80" t="s">
        <v>848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840</v>
      </c>
      <c r="B123" s="81"/>
      <c r="C123" s="583"/>
      <c r="D123" s="596"/>
      <c r="E123" s="583"/>
      <c r="F123" s="599"/>
    </row>
    <row r="124" spans="1:6" ht="12.75">
      <c r="A124" s="77" t="s">
        <v>545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548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551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554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841</v>
      </c>
      <c r="B139" s="80" t="s">
        <v>849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850</v>
      </c>
      <c r="B140" s="80" t="s">
        <v>851</v>
      </c>
      <c r="C140" s="271">
        <f>C139+C122+C105+C88</f>
        <v>2317</v>
      </c>
      <c r="D140" s="595"/>
      <c r="E140" s="271">
        <f>E139+E122+E105+E88</f>
        <v>0</v>
      </c>
      <c r="F140" s="598">
        <f>F139+F122+F105+F88</f>
        <v>2317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907</v>
      </c>
      <c r="B142" s="87"/>
      <c r="C142" s="86" t="s">
        <v>852</v>
      </c>
      <c r="D142" s="88"/>
      <c r="E142" s="86" t="s">
        <v>853</v>
      </c>
      <c r="F142" s="88"/>
    </row>
    <row r="143" spans="1:6" ht="12.75">
      <c r="A143" s="88"/>
      <c r="B143" s="89"/>
      <c r="C143" s="588" t="s">
        <v>891</v>
      </c>
      <c r="D143" s="88"/>
      <c r="E143" s="88" t="s">
        <v>874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12:F23 D46 C47:F55 C43:F45 C26:F40 F46 C58:F69 C74:F8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2015-04-29T11:57:07Z</cp:lastPrinted>
  <dcterms:created xsi:type="dcterms:W3CDTF">2000-06-29T12:02:40Z</dcterms:created>
  <dcterms:modified xsi:type="dcterms:W3CDTF">2015-04-30T07:34:15Z</dcterms:modified>
  <cp:category/>
  <cp:version/>
  <cp:contentType/>
  <cp:contentStatus/>
</cp:coreProperties>
</file>