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<sst xmlns="http://schemas.openxmlformats.org/spreadsheetml/2006/main" count="4322" uniqueCount="1003">
  <si>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</si>
  <si>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</si>
  <si>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</si>
  <si>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</si>
  <si>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</si>
  <si>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</si>
  <si>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</si>
  <si>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</si>
  <si>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</si>
  <si>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</si>
  <si>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</si>
  <si>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</si>
  <si>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</si>
  <si>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</si>
  <si>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</si>
  <si>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</si>
  <si>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</si>
  <si>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</si>
  <si>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</si>
  <si>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</si>
  <si>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</si>
  <si>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</si>
  <si>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</si>
  <si>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</si>
  <si>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</si>
  <si>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</si>
  <si>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</si>
  <si>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</si>
  <si>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</si>
  <si>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</si>
  <si>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</si>
  <si>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</si>
  <si>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</si>
  <si>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</si>
  <si>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</si>
  <si>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</si>
  <si>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</si>
  <si>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</si>
  <si>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</si>
  <si>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</si>
  <si>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</si>
  <si>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</si>
  <si>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</si>
  <si>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</si>
  <si>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</si>
  <si>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</si>
  <si>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</si>
  <si>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</si>
  <si>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</si>
  <si>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</si>
  <si>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</si>
  <si>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</si>
  <si>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</si>
  <si>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</si>
  <si>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</si>
  <si>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</si>
  <si>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</si>
  <si>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</si>
  <si>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</si>
  <si>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</si>
  <si>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</si>
  <si>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</si>
  <si>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</si>
  <si>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</si>
  <si>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</si>
  <si>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</si>
  <si>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</si>
  <si>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</si>
  <si>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</si>
  <si>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</si>
  <si>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</si>
  <si>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</si>
  <si>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</si>
  <si>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</si>
  <si>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</si>
  <si>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</si>
  <si>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</si>
  <si>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</si>
  <si>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</si>
  <si>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</si>
  <si>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</si>
  <si>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</si>
  <si>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</si>
  <si>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</si>
  <si>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</si>
  <si>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</si>
  <si>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</si>
  <si>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</si>
  <si>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</si>
  <si>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</si>
  <si>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</si>
  <si>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</si>
  <si>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</si>
  <si>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</si>
  <si>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</si>
  <si>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</si>
  <si>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</si>
  <si>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</si>
  <si>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</si>
  <si>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</si>
  <si>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</si>
  <si>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</si>
  <si>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</si>
  <si>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</si>
  <si>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</si>
  <si>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</si>
  <si>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</si>
  <si>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</si>
  <si>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</si>
  <si>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</si>
  <si>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</si>
  <si>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</si>
  <si>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</si>
  <si>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</si>
  <si>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</si>
  <si>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</si>
  <si>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</si>
  <si>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</si>
  <si>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</si>
  <si>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</si>
  <si>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</si>
  <si>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</si>
  <si>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</si>
  <si>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</si>
  <si>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</si>
  <si>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</si>
  <si>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</si>
  <si>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</si>
  <si>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</si>
  <si>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</si>
  <si>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</si>
  <si>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</si>
  <si>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</si>
  <si>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</si>
  <si>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</si>
  <si>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</si>
  <si>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</si>
  <si>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</si>
  <si>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</si>
  <si>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</si>
  <si>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</si>
  <si>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</si>
  <si>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</si>
  <si>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</si>
  <si>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</si>
  <si>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</si>
  <si>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</si>
  <si>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</si>
  <si>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</si>
  <si>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</si>
  <si>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</si>
  <si>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</si>
  <si>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</si>
  <si>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</si>
  <si>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</si>
  <si>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</si>
  <si>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</si>
  <si>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</si>
  <si>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</si>
  <si>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</si>
  <si>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</si>
  <si>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</si>
  <si>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</si>
  <si>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</si>
  <si>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</si>
  <si>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</si>
  <si>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</si>
  <si>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</si>
  <si>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</si>
  <si>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</si>
  <si>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</si>
  <si>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</si>
  <si>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</si>
  <si>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</si>
  <si>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</si>
  <si>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</si>
  <si>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</si>
  <si>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</si>
  <si>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</si>
  <si>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</si>
  <si>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</si>
  <si>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</si>
  <si>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</si>
  <si>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</si>
  <si>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</si>
  <si>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</si>
  <si>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</si>
  <si>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</si>
  <si>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</si>
  <si>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</si>
  <si>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</si>
  <si>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</si>
  <si>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</si>
  <si>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</si>
  <si>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</si>
  <si>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</si>
  <si>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</si>
  <si>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</si>
  <si>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</si>
  <si>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</si>
  <si>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</si>
  <si>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</si>
  <si>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</si>
  <si>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</si>
  <si>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</si>
  <si>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</si>
  <si>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</si>
  <si>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</si>
  <si>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</si>
  <si>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</si>
  <si>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</si>
  <si>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</si>
  <si>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</si>
  <si>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</si>
  <si>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</si>
  <si>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</si>
  <si>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</si>
  <si>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</si>
  <si>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</si>
  <si>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</si>
  <si>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</si>
  <si>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</si>
  <si>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</si>
  <si>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</si>
  <si>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</si>
  <si>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</si>
  <si>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</si>
  <si>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</si>
  <si>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</si>
  <si>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</si>
  <si>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</si>
  <si>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</si>
  <si>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</si>
  <si>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</si>
  <si>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</si>
  <si>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</si>
  <si>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</si>
  <si>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</si>
  <si>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</si>
  <si>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</si>
  <si>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</si>
  <si>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</si>
  <si>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</si>
  <si>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</si>
  <si>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</si>
  <si>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</si>
  <si>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</si>
  <si>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</si>
  <si>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</si>
  <si>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</si>
  <si>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</si>
  <si>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</si>
  <si>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</si>
  <si>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</si>
  <si>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</si>
  <si>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</si>
  <si>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</si>
  <si>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</si>
  <si>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</si>
  <si>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</si>
  <si>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</si>
  <si>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</si>
  <si>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</si>
  <si>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</si>
  <si>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</si>
  <si>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</si>
  <si>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</si>
  <si>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</si>
  <si>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</si>
  <si>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</si>
  <si>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</si>
  <si>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</si>
  <si>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</si>
  <si>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</si>
  <si>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</si>
  <si>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</si>
  <si>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</si>
  <si>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</si>
  <si>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</si>
  <si>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</si>
  <si>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</si>
  <si>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</si>
  <si>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</si>
  <si>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</si>
  <si>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</si>
  <si>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</si>
  <si>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</si>
  <si>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</si>
  <si>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</si>
  <si>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</si>
  <si>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</si>
  <si>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</si>
  <si>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</si>
  <si>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</si>
  <si>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</si>
  <si>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</si>
  <si>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</si>
  <si>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</si>
  <si>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</si>
  <si>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</si>
  <si>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</si>
  <si>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</si>
  <si>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</si>
  <si>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</si>
  <si>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</si>
  <si>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</si>
  <si>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</si>
  <si>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</si>
  <si>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</si>
  <si>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</si>
  <si>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</si>
  <si>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</si>
  <si>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</si>
  <si>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</si>
  <si>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</si>
  <si>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</si>
  <si>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</si>
  <si>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</si>
  <si>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</si>
  <si>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</si>
  <si>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</si>
  <si>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</si>
  <si>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</si>
  <si>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</si>
  <si>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</si>
  <si>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</si>
  <si>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</si>
  <si>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</si>
  <si>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</si>
  <si>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</si>
  <si>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</si>
  <si>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</si>
  <si>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</si>
  <si>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</si>
  <si>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</si>
  <si>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</si>
  <si>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</si>
  <si>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</si>
  <si>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</si>
  <si>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</si>
  <si>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</si>
  <si>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</si>
  <si>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</si>
  <si>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</si>
  <si>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</si>
  <si>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</si>
  <si>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</si>
  <si>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</si>
  <si>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</si>
  <si>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</si>
  <si>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</si>
  <si>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</si>
  <si>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</si>
  <si>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</si>
  <si>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</si>
  <si>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</si>
  <si>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</si>
  <si>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</si>
  <si>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</si>
  <si>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</si>
  <si>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</si>
  <si>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</si>
  <si>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</si>
  <si>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</si>
  <si>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</si>
  <si>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</si>
  <si>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</si>
  <si>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</si>
  <si>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</si>
  <si>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</si>
  <si>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</si>
  <si>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</si>
  <si>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</si>
  <si>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</si>
  <si>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</si>
  <si>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</si>
  <si>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</si>
  <si>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</si>
  <si>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</si>
  <si>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</si>
  <si>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</si>
  <si>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</si>
  <si>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</si>
  <si>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</si>
  <si>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</si>
  <si>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</si>
  <si>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</si>
  <si>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</si>
  <si>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</si>
  <si>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</si>
  <si>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</si>
  <si>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</si>
  <si>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</si>
  <si>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</si>
  <si>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</si>
  <si>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</si>
  <si>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</si>
  <si>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</si>
  <si>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</si>
  <si>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</si>
  <si>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</si>
  <si>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</si>
  <si>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</si>
  <si>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</si>
  <si>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</si>
  <si>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</si>
  <si>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</si>
  <si>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</si>
  <si>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</si>
  <si>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</si>
  <si>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</si>
  <si>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</si>
  <si>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</si>
  <si>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</si>
  <si>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</si>
  <si>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</si>
  <si>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</si>
  <si>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</si>
  <si>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</si>
  <si>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</si>
  <si>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</si>
  <si>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</si>
  <si>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</si>
  <si>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</si>
  <si>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</si>
  <si>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</si>
  <si>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</si>
  <si>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</si>
  <si>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</si>
  <si>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</si>
  <si>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</si>
  <si>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</si>
  <si>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</si>
  <si>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</si>
  <si>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</si>
  <si>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</si>
  <si>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</si>
  <si>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</si>
  <si>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</si>
  <si>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</si>
  <si>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</si>
  <si>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</si>
  <si>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</si>
  <si>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</si>
  <si>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</si>
  <si>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</si>
  <si>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</si>
  <si>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</si>
  <si>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</si>
  <si>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</si>
  <si>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</si>
  <si>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</si>
  <si>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</si>
  <si>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</si>
  <si>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</si>
  <si>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</si>
  <si>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</si>
  <si>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</si>
  <si>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</si>
  <si>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</si>
  <si>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</si>
  <si>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</si>
  <si>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</si>
  <si>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</si>
  <si>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</si>
  <si>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</si>
  <si>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</si>
  <si>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</si>
  <si>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</si>
  <si>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</si>
  <si>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</si>
  <si>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</si>
  <si>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</si>
  <si>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</si>
  <si>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</si>
  <si>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</si>
  <si>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</si>
  <si>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</si>
  <si>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</si>
  <si>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</si>
  <si>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</si>
  <si>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</si>
  <si>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</si>
  <si>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</si>
  <si>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</si>
  <si>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</si>
  <si>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</si>
  <si>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</si>
  <si>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</si>
  <si>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</si>
  <si>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</si>
  <si>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</si>
  <si>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</si>
  <si>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</si>
  <si>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</si>
  <si>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</si>
  <si>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</si>
  <si>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</si>
  <si>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</si>
  <si>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</si>
  <si>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</si>
  <si>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</si>
  <si>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</si>
  <si>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</si>
  <si>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</si>
  <si>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</si>
  <si>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</si>
  <si>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</si>
  <si>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</si>
  <si>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</si>
  <si>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</si>
  <si>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</si>
  <si>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</si>
  <si>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</si>
  <si>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</si>
  <si>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</si>
  <si>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</si>
  <si>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</si>
  <si>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</si>
  <si>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</si>
  <si>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</si>
  <si>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</si>
  <si>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</si>
  <si>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</si>
  <si>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</si>
  <si>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</si>
  <si>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</si>
  <si>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</si>
  <si>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</si>
  <si>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</si>
  <si>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</si>
  <si>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</si>
  <si>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</si>
  <si>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</si>
  <si>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</si>
  <si>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</si>
  <si>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</si>
  <si>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</si>
  <si>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</si>
  <si>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</si>
  <si>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</si>
  <si>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</si>
  <si>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</si>
  <si>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</si>
  <si>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</si>
  <si>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</si>
  <si>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</si>
  <si>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</si>
  <si>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</si>
  <si>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</si>
  <si>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</si>
  <si>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</si>
  <si>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</si>
  <si>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</si>
  <si>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</si>
  <si>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</si>
  <si>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</si>
  <si>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</si>
  <si>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</si>
  <si>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</si>
  <si>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</si>
  <si>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</si>
  <si>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</si>
  <si>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</si>
  <si>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</si>
  <si>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</si>
  <si>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</si>
  <si>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</si>
  <si>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</si>
  <si>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</si>
  <si>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</si>
  <si>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</si>
  <si>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</si>
  <si>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</si>
  <si>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</si>
  <si>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</si>
  <si>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</si>
  <si>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</si>
  <si>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</si>
  <si>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</si>
  <si>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</si>
  <si>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</si>
  <si>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</si>
  <si>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</si>
  <si>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</si>
  <si>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</si>
  <si>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</si>
  <si>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</si>
  <si>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</si>
  <si>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</si>
  <si>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</si>
  <si>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</si>
  <si>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</si>
  <si>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</si>
  <si>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</si>
  <si>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</si>
  <si>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</si>
  <si>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</si>
  <si>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</si>
  <si>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</si>
  <si>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</si>
  <si>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</si>
  <si>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</si>
  <si>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</si>
  <si>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</si>
  <si>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</si>
  <si>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</si>
  <si>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</si>
  <si>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</si>
  <si>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</si>
  <si>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</si>
  <si>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</si>
  <si>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</si>
  <si>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</si>
  <si>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</si>
  <si>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</si>
  <si>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</si>
  <si>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</si>
  <si>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</si>
  <si>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</si>
  <si>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</si>
  <si>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</si>
  <si>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</si>
  <si>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</si>
  <si>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</si>
  <si>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</si>
  <si>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</si>
  <si>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</si>
  <si>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</si>
  <si>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</si>
  <si>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</si>
  <si>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</si>
  <si>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</si>
  <si>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</si>
  <si>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</si>
  <si>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</si>
  <si>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</si>
  <si>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</si>
  <si>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</si>
  <si>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</si>
  <si>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</si>
  <si>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</si>
  <si>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</si>
  <si>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</si>
  <si>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</si>
  <si>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</si>
  <si>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</si>
  <si>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</si>
  <si>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</si>
  <si>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</si>
  <si>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</si>
  <si>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</si>
  <si>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</si>
  <si>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</si>
  <si>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</si>
  <si>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</si>
  <si>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</si>
  <si>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</si>
  <si>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</si>
  <si>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</si>
  <si>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</si>
  <si>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</si>
  <si>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</si>
  <si>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</si>
  <si>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</si>
  <si>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</si>
  <si>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</si>
  <si>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</si>
  <si>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</si>
  <si>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</si>
  <si>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</si>
  <si>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</si>
  <si>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</si>
  <si>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</si>
  <si>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</si>
  <si>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</si>
  <si>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</si>
  <si>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</si>
  <si>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</si>
  <si>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</si>
  <si>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</si>
  <si>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</si>
  <si>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</si>
  <si>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</si>
  <si>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</si>
  <si>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</si>
  <si>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</si>
  <si>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</si>
  <si>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</si>
  <si>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</si>
  <si>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</si>
  <si>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</si>
  <si>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</si>
  <si>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</si>
  <si>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</si>
  <si>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</si>
  <si>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</si>
  <si>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</si>
  <si>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</si>
  <si>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</si>
  <si>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</si>
  <si>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</si>
  <si>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</si>
  <si>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</si>
  <si>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</si>
  <si>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</si>
  <si>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</si>
  <si>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</si>
  <si>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</si>
  <si>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</si>
  <si>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</si>
  <si>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</si>
  <si>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</si>
  <si>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</si>
  <si>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</si>
  <si>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</si>
  <si>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</si>
  <si>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</si>
  <si>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</si>
  <si>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</si>
  <si>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</si>
  <si>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</si>
  <si>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</si>
  <si>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</si>
  <si>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</si>
  <si>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</si>
  <si>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</si>
  <si>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</si>
  <si>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</si>
  <si>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</si>
  <si>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</si>
  <si>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</si>
  <si>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</si>
  <si>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</si>
  <si>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</si>
  <si>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</si>
  <si>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</si>
  <si>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</si>
  <si>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</si>
  <si>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</si>
  <si>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</si>
  <si>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</si>
  <si>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</si>
  <si>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</si>
  <si>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</si>
  <si>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</si>
  <si>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</si>
  <si>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</si>
  <si>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</si>
  <si>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</si>
  <si>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</si>
  <si>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</si>
  <si>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</si>
  <si>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</si>
  <si>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</si>
  <si>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</si>
  <si>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</si>
  <si>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</si>
  <si>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</si>
  <si>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</si>
  <si>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</si>
  <si>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</si>
  <si>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</si>
  <si>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</si>
  <si>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</si>
  <si>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</si>
  <si>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</si>
  <si>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</si>
  <si>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</si>
  <si>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</si>
  <si>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</si>
  <si>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</si>
  <si>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</si>
  <si>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</si>
  <si>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</si>
  <si>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</si>
  <si>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</si>
  <si>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</si>
  <si>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</si>
  <si>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</si>
  <si>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</si>
  <si>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</si>
  <si>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</si>
  <si>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</si>
  <si>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</si>
  <si>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</si>
  <si>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</si>
  <si>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</si>
  <si>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</si>
  <si>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</si>
  <si>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</si>
  <si>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</si>
  <si>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</si>
  <si>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</si>
  <si>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</si>
  <si>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</si>
  <si>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</si>
  <si>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</si>
  <si>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</si>
  <si>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</si>
  <si>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</si>
  <si>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</si>
  <si>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</si>
  <si>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</si>
  <si>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</si>
  <si>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</si>
  <si>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</si>
  <si>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</si>
  <si>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</si>
  <si>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</si>
  <si>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</si>
  <si>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</si>
  <si>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</si>
  <si>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</si>
  <si>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</si>
  <si>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</si>
  <si>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</si>
  <si>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</si>
  <si>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</si>
  <si>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</si>
  <si>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</si>
  <si>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</si>
  <si>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</si>
  <si>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</si>
  <si>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</si>
  <si>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</si>
  <si>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</si>
  <si>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</si>
  <si>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</si>
  <si>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</si>
  <si>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</si>
  <si>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</si>
  <si>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</si>
  <si>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</si>
  <si>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</si>
  <si>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</si>
  <si>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</si>
  <si>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</si>
  <si>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</si>
  <si>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</si>
  <si>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</si>
  <si>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</si>
  <si>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</si>
  <si>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</si>
  <si>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</si>
  <si>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</si>
  <si>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</si>
  <si>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</si>
  <si>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</si>
  <si>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</si>
  <si>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</si>
  <si>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</si>
  <si>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</si>
  <si>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</si>
  <si>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</si>
  <si>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</si>
  <si>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</si>
  <si>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</si>
  <si>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</si>
  <si>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</si>
  <si>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</si>
  <si>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</si>
  <si>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</si>
  <si>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</si>
  <si>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</si>
  <si>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</si>
  <si>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</si>
  <si>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</si>
  <si>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</si>
  <si>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</si>
  <si>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</si>
  <si>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</si>
  <si>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</si>
  <si>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</si>
  <si>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</si>
  <si>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</si>
  <si>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</si>
  <si>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</si>
  <si>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</si>
  <si>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</si>
  <si>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</si>
  <si>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</si>
  <si>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</si>
  <si>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</si>
  <si>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</si>
  <si>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</si>
  <si>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</si>
  <si>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</si>
  <si>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</si>
  <si>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</si>
  <si>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</si>
  <si>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</si>
  <si>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</si>
  <si>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</si>
  <si>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</si>
  <si>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</si>
  <si>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</si>
  <si>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</si>
  <si>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</si>
  <si>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</si>
  <si>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</si>
  <si>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</si>
  <si>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</si>
  <si>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</si>
  <si>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</si>
  <si>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</si>
  <si>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</si>
  <si>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</si>
  <si>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</si>
  <si>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</si>
  <si>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</si>
  <si>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</si>
  <si>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</si>
  <si>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</si>
  <si>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</si>
  <si>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</si>
  <si>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</si>
  <si>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</si>
  <si>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</si>
  <si>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</si>
  <si>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</si>
  <si>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</si>
  <si>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</si>
  <si>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</si>
  <si>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</si>
  <si>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</si>
  <si>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</si>
  <si>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</si>
  <si>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</si>
  <si>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</si>
  <si>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</si>
  <si>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</si>
  <si>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</si>
  <si>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</si>
  <si>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</si>
  <si>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</si>
  <si>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</si>
  <si>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</si>
  <si>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</si>
  <si>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</si>
  <si>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</si>
  <si>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</si>
  <si>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</si>
  <si>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</si>
  <si>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</si>
  <si>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</si>
  <si>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</si>
  <si>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</si>
  <si>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</si>
  <si>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</si>
  <si>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</si>
  <si>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</si>
  <si>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</si>
  <si>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</si>
  <si>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</si>
  <si>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</si>
  <si>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</si>
  <si>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</si>
  <si>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</si>
  <si>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</si>
  <si>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</si>
  <si>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</si>
  <si>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</si>
  <si>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</si>
  <si>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</si>
  <si>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</si>
  <si>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</si>
  <si>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</si>
  <si>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</si>
  <si>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</si>
  <si>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</si>
  <si>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</si>
  <si>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</si>
  <si>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</si>
  <si>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</si>
  <si>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</si>
  <si>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</si>
  <si>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</si>
  <si>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</si>
  <si>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</si>
  <si>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</si>
  <si>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</si>
  <si>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</si>
  <si>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</si>
  <si>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</si>
  <si>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</si>
  <si>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</si>
  <si>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</si>
  <si>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</si>
  <si>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01.01.2016 г.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</si>
  <si>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</si>
  <si>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</si>
  <si>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</si>
  <si>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</si>
  <si>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</si>
  <si>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</si>
  <si>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</si>
  <si>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</si>
  <si>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</si>
  <si>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</si>
  <si>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</si>
  <si>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31.12.2016 г.</t>
  </si>
  <si>
    <t>29.03.2017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</si>
</sst>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31.12.2016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29.03.2017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989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991</v>
      </c>
    </row>
    <row r="17" spans="1:2" ht="15.75">
      <c r="A17" s="7" t="s">
        <v>920</v>
      </c>
      <c r="B17" s="577" t="s">
        <v>992</v>
      </c>
    </row>
    <row r="18" spans="1:2" ht="15.75">
      <c r="A18" s="7" t="s">
        <v>919</v>
      </c>
      <c r="B18" s="577" t="s">
        <v>993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1000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59647</v>
      </c>
      <c r="D6" s="674">
        <f aca="true" t="shared" si="0" ref="D6:D15">C6-E6</f>
        <v>0</v>
      </c>
      <c r="E6" s="673">
        <f>'1-Баланс'!G95</f>
        <v>59647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8075</v>
      </c>
      <c r="D7" s="674">
        <f t="shared" si="0"/>
        <v>7425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1543</v>
      </c>
      <c r="D8" s="674">
        <f t="shared" si="0"/>
        <v>0</v>
      </c>
      <c r="E8" s="673">
        <f>ABS('2-Отчет за доходите'!C44)-ABS('2-Отчет за доходите'!G44)</f>
        <v>1543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144</v>
      </c>
      <c r="D9" s="674">
        <f t="shared" si="0"/>
        <v>0</v>
      </c>
      <c r="E9" s="673">
        <f>'3-Отчет за паричния поток'!C45</f>
        <v>144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1563</v>
      </c>
      <c r="D10" s="674">
        <f t="shared" si="0"/>
        <v>0</v>
      </c>
      <c r="E10" s="673">
        <f>'3-Отчет за паричния поток'!C46</f>
        <v>1563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8075</v>
      </c>
      <c r="D11" s="674">
        <f t="shared" si="0"/>
        <v>0</v>
      </c>
      <c r="E11" s="673">
        <f>'4-Отчет за собствения капитал'!L34</f>
        <v>8075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0.3048202291584354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0.19108359133126934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0.029919336073838516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0.025868861803611247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1.4384768400113668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0.3918936965811966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0.3918936965811966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0.10436698717948718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0.10436698717948718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0.09412771021607348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0.08486596140627357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0.8192339549148216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6.386625386996904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0.8646201820711855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4366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0.5406811145510836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0.8625049387593836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11.812185066422355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31.12.2016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31.12.2016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31.12.2016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31.12.2016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31.12.2016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31.12.2016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31.12.2016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31.12.2016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31.12.2016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31.12.2016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53778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31.12.2016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31.12.2016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31.12.2016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31.12.2016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31.12.2016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31.12.2016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31.12.2016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31.12.2016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31.12.2016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31.12.2016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31.12.2016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31.12.2016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31.12.2016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31.12.2016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31.12.2016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31.12.2016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31.12.2016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31.12.2016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31.12.2016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31.12.2016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31.12.2016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31.12.2016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31.12.2016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31.12.2016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31.12.2016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31.12.2016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31.12.2016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31.12.2016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31.12.2016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53778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31.12.2016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31.12.2016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31.12.2016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31.12.2016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31.12.2016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31.12.2016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31.12.2016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31.12.2016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31.12.2016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296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31.12.2016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2401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31.12.2016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31.12.2016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31.12.2016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1603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31.12.2016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31.12.2016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31.12.2016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4306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31.12.2016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31.12.2016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31.12.2016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31.12.2016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31.12.2016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31.12.2016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31.12.2016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31.12.2016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31.12.2016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1562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31.12.2016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31.12.2016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31.12.2016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1563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31.12.2016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31.12.2016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5869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31.12.2016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59647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31.12.2016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31.12.2016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31.12.2016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31.12.2016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31.12.2016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31.12.2016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31.12.2016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31.12.2016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31.12.2016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31.12.2016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31.12.2016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31.12.2016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31.12.2016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31.12.2016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31.12.2016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1150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31.12.2016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3116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31.12.2016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31.12.2016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31.12.2016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1543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31.12.2016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31.12.2016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2693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31.12.2016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8075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31.12.2016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31.12.2016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31.12.2016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18994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31.12.2016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31.12.2016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31.12.2016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31.12.2016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31.12.2016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36596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31.12.2016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31.12.2016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31.12.2016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31.12.2016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31.12.2016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36596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31.12.2016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11731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31.12.2016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322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31.12.2016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1336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31.12.2016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31.12.2016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31.12.2016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852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31.12.2016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274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31.12.2016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31.12.2016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31.12.2016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209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31.12.2016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1587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31.12.2016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31.12.2016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14976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31.12.2016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31.12.2016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31.12.2016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31.12.2016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14976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31.12.2016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59647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31.12.2016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31.12.2016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264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31.12.2016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31.12.2016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31.12.2016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31.12.2016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31.12.2016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31.12.2016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341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31.12.2016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31.12.2016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31.12.2016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630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31.12.2016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2823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31.12.2016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31.12.2016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31.12.2016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66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31.12.2016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2889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31.12.2016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3519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31.12.2016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1543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31.12.2016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31.12.2016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31.12.2016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3519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31.12.2016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1543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31.12.2016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31.12.2016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31.12.2016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31.12.2016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31.12.2016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1543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31.12.2016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31.12.2016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1543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31.12.2016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5062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31.12.2016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31.12.2016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31.12.2016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1752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31.12.2016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3310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31.12.2016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5062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31.12.2016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31.12.2016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31.12.2016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31.12.2016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31.12.2016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31.12.2016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31.12.2016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31.12.2016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31.12.2016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5062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31.12.2016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31.12.2016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31.12.2016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31.12.2016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5062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31.12.2016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31.12.2016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31.12.2016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31.12.2016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31.12.2016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31.12.2016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6621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31.12.2016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-2446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31.12.2016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31.12.2016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31.12.2016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953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31.12.2016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31.12.2016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31.12.2016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31.12.2016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31.12.2016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1013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31.12.2016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6111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31.12.2016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-490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31.12.2016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-1480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31.12.2016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31.12.2016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31.12.2016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31.12.2016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31.12.2016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31.12.2016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31.12.2016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31.12.2016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31.12.2016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-1970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31.12.2016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31.12.2016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31.12.2016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3221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31.12.2016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-3026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31.12.2016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31.12.2016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-2851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31.12.2016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31.12.2016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-66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31.12.2016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-2722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31.12.2016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1419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31.12.2016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144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31.12.2016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1563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31.12.2016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1563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31.12.2016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31.12.2016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31.12.2016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31.12.2016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31.12.2016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31.12.2016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31.12.2016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31.12.2016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31.12.2016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31.12.2016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31.12.2016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31.12.2016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31.12.2016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31.12.2016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31.12.2016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31.12.2016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31.12.2016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31.12.2016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31.12.2016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31.12.2016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31.12.2016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31.12.2016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31.12.2016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31.12.2016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31.12.2016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31.12.2016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31.12.2016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31.12.2016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31.12.2016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31.12.2016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31.12.2016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31.12.2016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31.12.2016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31.12.2016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31.12.2016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31.12.2016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31.12.2016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31.12.2016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31.12.2016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31.12.2016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31.12.2016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31.12.2016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31.12.2016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31.12.2016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31.12.2016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31.12.2016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31.12.2016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31.12.2016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31.12.2016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31.12.2016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31.12.2016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31.12.2016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31.12.2016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31.12.2016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31.12.2016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31.12.2016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31.12.2016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31.12.2016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31.12.2016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31.12.2016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31.12.2016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31.12.2016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31.12.2016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31.12.2016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31.12.2016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31.12.2016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31.12.2016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31.12.2016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31.12.2016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31.12.2016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31.12.2016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31.12.2016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31.12.2016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31.12.2016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31.12.2016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31.12.2016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31.12.2016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31.12.2016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31.12.2016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31.12.2016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31.12.2016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31.12.2016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31.12.2016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31.12.2016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31.12.2016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31.12.2016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31.12.2016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31.12.2016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31.12.2016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31.12.2016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31.12.2016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31.12.2016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31.12.2016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31.12.2016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31.12.2016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31.12.2016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31.12.2016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31.12.2016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31.12.2016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31.12.2016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31.12.2016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31.12.2016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31.12.2016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31.12.2016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31.12.2016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31.12.2016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31.12.2016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31.12.2016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31.12.2016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31.12.2016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31.12.2016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31.12.2016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31.12.2016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31.12.2016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31.12.2016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31.12.2016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31.12.2016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31.12.2016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31.12.2016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31.12.2016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31.12.2016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31.12.2016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31.12.2016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31.12.2016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31.12.2016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31.12.2016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31.12.2016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31.12.2016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31.12.2016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31.12.2016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31.12.2016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31.12.2016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31.12.2016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31.12.2016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3116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31.12.2016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31.12.2016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31.12.2016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31.12.2016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3116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31.12.2016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1543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31.12.2016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31.12.2016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31.12.2016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31.12.2016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31.12.2016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31.12.2016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31.12.2016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31.12.2016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31.12.2016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31.12.2016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31.12.2016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31.12.2016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31.12.2016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4659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31.12.2016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31.12.2016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31.12.2016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4659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31.12.2016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31.12.2016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31.12.2016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31.12.2016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31.12.2016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31.12.2016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31.12.2016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31.12.2016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31.12.2016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31.12.2016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31.12.2016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31.12.2016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31.12.2016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31.12.2016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31.12.2016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31.12.2016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31.12.2016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31.12.2016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31.12.2016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31.12.2016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31.12.2016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31.12.2016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31.12.2016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31.12.2016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31.12.2016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31.12.2016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31.12.2016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31.12.2016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31.12.2016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31.12.2016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31.12.2016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31.12.2016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31.12.2016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31.12.2016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31.12.2016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31.12.2016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31.12.2016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31.12.2016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31.12.2016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31.12.2016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31.12.2016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31.12.2016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31.12.2016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31.12.2016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31.12.2016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6532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31.12.2016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31.12.2016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31.12.2016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31.12.2016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6532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31.12.2016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1543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31.12.2016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31.12.2016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31.12.2016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31.12.2016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31.12.2016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31.12.2016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31.12.2016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31.12.2016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31.12.2016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31.12.2016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31.12.2016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31.12.2016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31.12.2016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8075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31.12.2016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31.12.2016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31.12.2016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8075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31.12.2016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31.12.2016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31.12.2016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31.12.2016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31.12.2016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31.12.2016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31.12.2016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31.12.2016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31.12.2016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31.12.2016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31.12.2016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31.12.2016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31.12.2016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31.12.2016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31.12.2016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31.12.2016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31.12.2016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31.12.2016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31.12.2016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31.12.2016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31.12.2016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31.12.2016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31.12.2016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31.12.2016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31.12.2016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31.12.2016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31.12.2016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31.12.2016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31.12.2016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31.12.2016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31.12.2016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31.12.2016 г.</v>
      </c>
      <c r="D470" s="105" t="s">
        <v>547</v>
      </c>
      <c r="E470" s="496">
        <v>1</v>
      </c>
      <c r="F470" s="105" t="s">
        <v>546</v>
      </c>
      <c r="H470" s="105">
        <f>'Справка 6'!D20</f>
        <v>40664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31.12.2016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31.12.2016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31.12.2016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31.12.2016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31.12.2016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31.12.2016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31.12.2016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31.12.2016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31.12.2016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31.12.2016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31.12.2016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31.12.2016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31.12.2016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31.12.2016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31.12.2016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31.12.2016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31.12.2016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31.12.2016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31.12.2016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31.12.2016 г.</v>
      </c>
      <c r="D490" s="105" t="s">
        <v>583</v>
      </c>
      <c r="E490" s="496">
        <v>1</v>
      </c>
      <c r="F490" s="105" t="s">
        <v>582</v>
      </c>
      <c r="H490" s="105">
        <f>'Справка 6'!D42</f>
        <v>40664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31.12.2016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31.12.2016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31.12.2016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31.12.2016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31.12.2016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31.12.2016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31.12.2016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31.12.2016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31.12.2016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31.12.2016 г.</v>
      </c>
      <c r="D500" s="105" t="s">
        <v>547</v>
      </c>
      <c r="E500" s="496">
        <v>2</v>
      </c>
      <c r="F500" s="105" t="s">
        <v>546</v>
      </c>
      <c r="H500" s="105">
        <f>'Справка 6'!E20</f>
        <v>9929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31.12.2016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31.12.2016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31.12.2016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31.12.2016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31.12.2016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31.12.2016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31.12.2016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31.12.2016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31.12.2016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31.12.2016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31.12.2016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31.12.2016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31.12.2016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31.12.2016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31.12.2016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31.12.2016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31.12.2016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31.12.2016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31.12.2016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31.12.2016 г.</v>
      </c>
      <c r="D520" s="105" t="s">
        <v>583</v>
      </c>
      <c r="E520" s="496">
        <v>2</v>
      </c>
      <c r="F520" s="105" t="s">
        <v>582</v>
      </c>
      <c r="H520" s="105">
        <f>'Справка 6'!E42</f>
        <v>9929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31.12.2016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31.12.2016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31.12.2016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31.12.2016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31.12.2016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31.12.2016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31.12.2016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31.12.2016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31.12.2016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31.12.2016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31.12.2016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31.12.2016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31.12.2016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31.12.2016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31.12.2016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31.12.2016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31.12.2016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31.12.2016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31.12.2016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31.12.2016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31.12.2016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31.12.2016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31.12.2016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31.12.2016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31.12.2016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31.12.2016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31.12.2016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31.12.2016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31.12.2016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31.12.2016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31.12.2016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31.12.2016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31.12.2016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31.12.2016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31.12.2016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31.12.2016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31.12.2016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31.12.2016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31.12.2016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31.12.2016 г.</v>
      </c>
      <c r="D560" s="105" t="s">
        <v>547</v>
      </c>
      <c r="E560" s="496">
        <v>4</v>
      </c>
      <c r="F560" s="105" t="s">
        <v>546</v>
      </c>
      <c r="H560" s="105">
        <f>'Справка 6'!G20</f>
        <v>50593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31.12.2016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31.12.2016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31.12.2016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31.12.2016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31.12.2016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31.12.2016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31.12.2016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31.12.2016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31.12.2016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31.12.2016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31.12.2016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31.12.2016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31.12.2016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31.12.2016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31.12.2016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31.12.2016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31.12.2016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31.12.2016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31.12.2016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31.12.2016 г.</v>
      </c>
      <c r="D580" s="105" t="s">
        <v>583</v>
      </c>
      <c r="E580" s="496">
        <v>4</v>
      </c>
      <c r="F580" s="105" t="s">
        <v>582</v>
      </c>
      <c r="H580" s="105">
        <f>'Справка 6'!G42</f>
        <v>50593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31.12.2016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31.12.2016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31.12.2016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31.12.2016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31.12.2016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31.12.2016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31.12.2016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31.12.2016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31.12.2016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31.12.2016 г.</v>
      </c>
      <c r="D590" s="105" t="s">
        <v>547</v>
      </c>
      <c r="E590" s="496">
        <v>5</v>
      </c>
      <c r="F590" s="105" t="s">
        <v>546</v>
      </c>
      <c r="H590" s="105">
        <f>'Справка 6'!H20</f>
        <v>4884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31.12.2016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31.12.2016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31.12.2016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31.12.2016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31.12.2016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31.12.2016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31.12.2016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31.12.2016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31.12.2016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31.12.2016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31.12.2016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31.12.2016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31.12.2016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31.12.2016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31.12.2016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31.12.2016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31.12.2016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31.12.2016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31.12.2016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31.12.2016 г.</v>
      </c>
      <c r="D610" s="105" t="s">
        <v>583</v>
      </c>
      <c r="E610" s="496">
        <v>5</v>
      </c>
      <c r="F610" s="105" t="s">
        <v>582</v>
      </c>
      <c r="H610" s="105">
        <f>'Справка 6'!H42</f>
        <v>4884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31.12.2016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31.12.2016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31.12.2016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31.12.2016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31.12.2016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31.12.2016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31.12.2016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31.12.2016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31.12.2016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31.12.2016 г.</v>
      </c>
      <c r="D620" s="105" t="s">
        <v>547</v>
      </c>
      <c r="E620" s="496">
        <v>6</v>
      </c>
      <c r="F620" s="105" t="s">
        <v>546</v>
      </c>
      <c r="H620" s="105">
        <f>'Справка 6'!I20</f>
        <v>1699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31.12.2016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31.12.2016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31.12.2016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31.12.2016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31.12.2016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31.12.2016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31.12.2016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31.12.2016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31.12.2016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31.12.2016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31.12.2016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31.12.2016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31.12.2016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31.12.2016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31.12.2016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31.12.2016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31.12.2016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31.12.2016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31.12.2016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31.12.2016 г.</v>
      </c>
      <c r="D640" s="105" t="s">
        <v>583</v>
      </c>
      <c r="E640" s="496">
        <v>6</v>
      </c>
      <c r="F640" s="105" t="s">
        <v>582</v>
      </c>
      <c r="H640" s="105">
        <f>'Справка 6'!I42</f>
        <v>1699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31.12.2016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31.12.2016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31.12.2016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31.12.2016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31.12.2016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31.12.2016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31.12.2016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31.12.2016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31.12.2016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31.12.2016 г.</v>
      </c>
      <c r="D650" s="105" t="s">
        <v>547</v>
      </c>
      <c r="E650" s="496">
        <v>7</v>
      </c>
      <c r="F650" s="105" t="s">
        <v>546</v>
      </c>
      <c r="H650" s="105">
        <f>'Справка 6'!J20</f>
        <v>53778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31.12.2016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31.12.2016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31.12.2016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31.12.2016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31.12.2016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31.12.2016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31.12.2016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31.12.2016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31.12.2016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31.12.2016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31.12.2016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31.12.2016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31.12.2016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31.12.2016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31.12.2016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31.12.2016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31.12.2016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31.12.2016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31.12.2016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31.12.2016 г.</v>
      </c>
      <c r="D670" s="105" t="s">
        <v>583</v>
      </c>
      <c r="E670" s="496">
        <v>7</v>
      </c>
      <c r="F670" s="105" t="s">
        <v>582</v>
      </c>
      <c r="H670" s="105">
        <f>'Справка 6'!J42</f>
        <v>53778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31.12.2016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31.12.2016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31.12.2016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31.12.2016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31.12.2016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31.12.2016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31.12.2016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31.12.2016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31.12.2016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31.12.2016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31.12.2016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31.12.2016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31.12.2016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31.12.2016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31.12.2016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31.12.2016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31.12.2016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31.12.2016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31.12.2016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31.12.2016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31.12.2016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31.12.2016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31.12.2016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31.12.2016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31.12.2016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31.12.2016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31.12.2016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31.12.2016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31.12.2016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31.12.2016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31.12.2016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31.12.2016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31.12.2016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31.12.2016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31.12.2016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31.12.2016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31.12.2016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31.12.2016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31.12.2016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31.12.2016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31.12.2016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31.12.2016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31.12.2016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31.12.2016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31.12.2016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31.12.2016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31.12.2016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31.12.2016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31.12.2016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31.12.2016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31.12.2016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31.12.2016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31.12.2016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31.12.2016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31.12.2016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31.12.2016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31.12.2016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31.12.2016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31.12.2016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31.12.2016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31.12.2016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31.12.2016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31.12.2016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31.12.2016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31.12.2016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31.12.2016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31.12.2016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31.12.2016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31.12.2016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31.12.2016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31.12.2016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31.12.2016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31.12.2016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31.12.2016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31.12.2016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31.12.2016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31.12.2016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31.12.2016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31.12.2016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31.12.2016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31.12.2016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31.12.2016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31.12.2016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31.12.2016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31.12.2016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31.12.2016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31.12.2016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31.12.2016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31.12.2016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31.12.2016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31.12.2016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31.12.2016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31.12.2016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31.12.2016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31.12.2016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31.12.2016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31.12.2016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31.12.2016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31.12.2016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31.12.2016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31.12.2016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31.12.2016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31.12.2016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31.12.2016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31.12.2016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31.12.2016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31.12.2016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31.12.2016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31.12.2016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31.12.2016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31.12.2016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31.12.2016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31.12.2016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31.12.2016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31.12.2016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31.12.2016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31.12.2016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31.12.2016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31.12.2016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31.12.2016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31.12.2016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31.12.2016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31.12.2016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31.12.2016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31.12.2016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31.12.2016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31.12.2016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31.12.2016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31.12.2016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31.12.2016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31.12.2016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31.12.2016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31.12.2016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31.12.2016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31.12.2016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31.12.2016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31.12.2016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31.12.2016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31.12.2016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31.12.2016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31.12.2016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31.12.2016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31.12.2016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31.12.2016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31.12.2016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31.12.2016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31.12.2016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31.12.2016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31.12.2016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31.12.2016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31.12.2016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31.12.2016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31.12.2016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31.12.2016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31.12.2016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31.12.2016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31.12.2016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31.12.2016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31.12.2016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31.12.2016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31.12.2016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31.12.2016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31.12.2016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31.12.2016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31.12.2016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31.12.2016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31.12.2016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31.12.2016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31.12.2016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31.12.2016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31.12.2016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31.12.2016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31.12.2016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31.12.2016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31.12.2016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31.12.2016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31.12.2016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31.12.2016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31.12.2016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31.12.2016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31.12.2016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31.12.2016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31.12.2016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31.12.2016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31.12.2016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31.12.2016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31.12.2016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31.12.2016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31.12.2016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31.12.2016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31.12.2016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31.12.2016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31.12.2016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31.12.2016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31.12.2016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31.12.2016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31.12.2016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31.12.2016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31.12.2016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31.12.2016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31.12.2016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31.12.2016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31.12.2016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31.12.2016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31.12.2016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31.12.2016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31.12.2016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31.12.2016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31.12.2016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31.12.2016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31.12.2016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31.12.2016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31.12.2016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31.12.2016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31.12.2016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31.12.2016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31.12.2016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31.12.2016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31.12.2016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31.12.2016 г.</v>
      </c>
      <c r="D890" s="105" t="s">
        <v>547</v>
      </c>
      <c r="E890" s="496">
        <v>15</v>
      </c>
      <c r="F890" s="105" t="s">
        <v>546</v>
      </c>
      <c r="H890" s="105">
        <f>'Справка 6'!R20</f>
        <v>53778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31.12.2016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31.12.2016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31.12.2016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31.12.2016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31.12.2016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31.12.2016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31.12.2016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31.12.2016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31.12.2016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31.12.2016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31.12.2016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31.12.2016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31.12.2016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31.12.2016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31.12.2016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31.12.2016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31.12.2016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31.12.2016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31.12.2016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31.12.2016 г.</v>
      </c>
      <c r="D910" s="105" t="s">
        <v>583</v>
      </c>
      <c r="E910" s="496">
        <v>15</v>
      </c>
      <c r="F910" s="105" t="s">
        <v>582</v>
      </c>
      <c r="H910" s="105">
        <f>'Справка 6'!R42</f>
        <v>53778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31.12.2016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31.12.2016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31.12.2016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31.12.2016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31.12.2016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31.12.2016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31.12.2016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31.12.2016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31.12.2016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31.12.2016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31.12.2016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31.12.2016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31.12.2016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31.12.2016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31.12.2016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31.12.2016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39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31.12.2016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11982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31.12.2016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31.12.2016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31.12.2016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31.12.2016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1603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31.12.2016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31.12.2016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1603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31.12.2016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31.12.2016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31.12.2016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31.12.2016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31.12.2016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31.12.2016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31.12.2016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31.12.2016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13630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31.12.2016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13630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31.12.2016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31.12.2016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31.12.2016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31.12.2016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31.12.2016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31.12.2016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31.12.2016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31.12.2016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31.12.2016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31.12.2016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31.12.2016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31.12.2016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31.12.2016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31.12.2016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31.12.2016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31.12.2016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39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31.12.2016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11982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31.12.2016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31.12.2016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31.12.2016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31.12.2016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1603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31.12.2016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31.12.2016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1603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31.12.2016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31.12.2016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31.12.2016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31.12.2016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31.12.2016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31.12.2016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31.12.2016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31.12.2016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13630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31.12.2016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13630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31.12.2016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31.12.2016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31.12.2016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31.12.2016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31.12.2016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31.12.2016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31.12.2016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31.12.2016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31.12.2016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31.12.2016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31.12.2016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31.12.2016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31.12.2016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31.12.2016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31.12.2016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31.12.2016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31.12.2016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31.12.2016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31.12.2016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31.12.2016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31.12.2016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31.12.2016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31.12.2016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31.12.2016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31.12.2016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31.12.2016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31.12.2016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31.12.2016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31.12.2016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31.12.2016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31.12.2016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31.12.2016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31.12.2016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31.12.2016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31.12.2016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31.12.2016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31.12.2016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18994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31.12.2016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18994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31.12.2016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31.12.2016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31.12.2016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31.12.2016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31.12.2016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31.12.2016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31.12.2016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31.12.2016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31.12.2016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36596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31.12.2016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31.12.2016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31.12.2016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31.12.2016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31.12.2016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31.12.2016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11731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31.12.2016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11731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31.12.2016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31.12.2016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31.12.2016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31.12.2016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322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31.12.2016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31.12.2016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322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31.12.2016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31.12.2016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31.12.2016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1336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31.12.2016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31.12.2016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852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31.12.2016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274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31.12.2016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31.12.2016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209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31.12.2016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31.12.2016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31.12.2016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179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31.12.2016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31.12.2016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1587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31.12.2016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14976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31.12.2016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51572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31.12.2016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31.12.2016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31.12.2016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31.12.2016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31.12.2016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31.12.2016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31.12.2016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31.12.2016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31.12.2016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31.12.2016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31.12.2016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31.12.2016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31.12.2016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31.12.2016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31.12.2016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31.12.2016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31.12.2016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31.12.2016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31.12.2016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31.12.2016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31.12.2016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11731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31.12.2016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11731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31.12.2016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31.12.2016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31.12.2016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31.12.2016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322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31.12.2016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31.12.2016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322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31.12.2016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31.12.2016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31.12.2016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1336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31.12.2016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31.12.2016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852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31.12.2016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274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31.12.2016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31.12.2016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209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31.12.2016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31.12.2016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31.12.2016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179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31.12.2016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31.12.2016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1587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31.12.2016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14976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31.12.2016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14976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31.12.2016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31.12.2016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31.12.2016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31.12.2016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31.12.2016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18994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31.12.2016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18994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31.12.2016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31.12.2016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31.12.2016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31.12.2016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31.12.2016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31.12.2016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31.12.2016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31.12.2016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31.12.2016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36596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31.12.2016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31.12.2016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31.12.2016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31.12.2016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31.12.2016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31.12.2016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31.12.2016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31.12.2016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31.12.2016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31.12.2016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31.12.2016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31.12.2016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31.12.2016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31.12.2016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31.12.2016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31.12.2016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31.12.2016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31.12.2016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31.12.2016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31.12.2016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31.12.2016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31.12.2016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31.12.2016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31.12.2016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31.12.2016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31.12.2016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31.12.2016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31.12.2016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36596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31.12.2016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31.12.2016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31.12.2016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31.12.2016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31.12.2016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31.12.2016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31.12.2016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31.12.2016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31.12.2016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31.12.2016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31.12.2016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31.12.2016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31.12.2016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31.12.2016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31.12.2016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31.12.2016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31.12.2016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31.12.2016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31.12.2016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31.12.2016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31.12.2016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31.12.2016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31.12.2016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31.12.2016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31.12.2016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31.12.2016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31.12.2016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31.12.2016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31.12.2016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31.12.2016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31.12.2016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31.12.2016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31.12.2016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31.12.2016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31.12.2016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31.12.2016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31.12.2016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31.12.2016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31.12.2016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31.12.2016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31.12.2016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31.12.2016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31.12.2016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31.12.2016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31.12.2016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31.12.2016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31.12.2016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31.12.2016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31.12.2016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31.12.2016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31.12.2016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31.12.2016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31.12.2016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31.12.2016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31.12.2016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31.12.2016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31.12.2016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31.12.2016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31.12.2016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31.12.2016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31.12.2016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31.12.2016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31.12.2016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31.12.2016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31.12.2016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31.12.2016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31.12.2016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31.12.2016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31.12.2016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31.12.2016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31.12.2016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31.12.2016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31.12.2016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31.12.2016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31.12.2016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31.12.2016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31.12.2016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31.12.2016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31.12.2016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31.12.2016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31.12.2016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31.12.2016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31.12.2016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31.12.2016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31.12.2016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31.12.2016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31.12.2016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31.12.2016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31.12.2016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31.12.2016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31.12.2016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31.12.2016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31.12.2016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31.12.2016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31.12.2016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31.12.2016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31.12.2016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31.12.2016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31.12.2016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31.12.2016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31.12.2016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31.12.2016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31.12.2016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31.12.2016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31.12.2016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31.12.2016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31.12.2016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31.12.2016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31.12.2016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31.12.2016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31.12.2016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31.12.2016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31.12.2016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31.12.2016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31.12.2016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31.12.2016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31.12.2016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31.12.2016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31.12.2016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31.12.2016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31.12.2016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31.12.2016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31.12.2016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31.12.2016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31.12.2016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31.12.2016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31.12.2016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31.12.2016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31.12.2016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31.12.2016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31.12.2016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31.12.2016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31.12.2016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31.12.2016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31.12.2016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31.12.2016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31.12.2016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31.12.2016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31.12.2016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31.12.2016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31.12.2016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31.12.2016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31.12.2016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31.12.2016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31.12.2016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31.12.2016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31.12.2016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31.12.2016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31.12.2016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31.12.2016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31.12.2016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31.12.2016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31.12.2016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31.12.2016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31.12.2016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31.12.2016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31.12.2016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31.12.2016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31.12.2016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31.12.2016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31.12.2016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31.12.2016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31.12.2016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31.12.2016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31.12.2016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31.12.2016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31.12.2016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31.12.2016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31.12.2016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31.12.2016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31.12.2016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31.12.2016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31.12.2016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31.12.2016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31.12.2016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31.12.2016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31.12.2016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31.12.2016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31.12.2016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31.12.2016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31.12.2016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31.12.2016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31.12.2016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31.12.2016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31.12.2016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31.12.2016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31.12.2016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31.12.2016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31.12.2016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31.12.2016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31.12.2016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31.12.2016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31.12.2016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31.12.2016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31.12.2016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31.12.2016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31.12.2016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D22" sqref="D2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53778</v>
      </c>
      <c r="D21" s="477">
        <v>40664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1150</v>
      </c>
      <c r="H28" s="596">
        <f>SUM(H29:H31)</f>
        <v>-1966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3116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6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1543</v>
      </c>
      <c r="H32" s="196">
        <v>3116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2693</v>
      </c>
      <c r="H34" s="598">
        <f>H28+H32+H33</f>
        <v>1150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8075</v>
      </c>
      <c r="H37" s="600">
        <f>H26+H18+H34</f>
        <v>6532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3150+13854+1990</f>
        <v>18994</v>
      </c>
      <c r="H45" s="196">
        <v>23300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17602</v>
      </c>
      <c r="H48" s="196">
        <v>17602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>
        <v>322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36596</v>
      </c>
      <c r="H50" s="596">
        <f>SUM(H44:H49)</f>
        <v>41224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53778</v>
      </c>
      <c r="D56" s="602">
        <f>D20+D21+D22+D28+D33+D46+D52+D54+D55</f>
        <v>40664</v>
      </c>
      <c r="E56" s="100" t="s">
        <v>850</v>
      </c>
      <c r="F56" s="99" t="s">
        <v>172</v>
      </c>
      <c r="G56" s="599">
        <f>G50+G52+G53+G54+G55</f>
        <v>36596</v>
      </c>
      <c r="H56" s="600">
        <f>H50+H52+H53+H54+H55</f>
        <v>41224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f>66+5986+900+799+3980</f>
        <v>11731</v>
      </c>
      <c r="H59" s="196">
        <v>7254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322</v>
      </c>
      <c r="H60" s="196">
        <v>325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1336</v>
      </c>
      <c r="H61" s="596">
        <f>SUM(H62:H68)</f>
        <v>585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852</v>
      </c>
      <c r="H64" s="196">
        <v>222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274</v>
      </c>
      <c r="H65" s="196">
        <v>226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f>30+179</f>
        <v>209</v>
      </c>
      <c r="H68" s="196">
        <v>134</v>
      </c>
    </row>
    <row r="69" spans="1:8" ht="15.75">
      <c r="A69" s="89" t="s">
        <v>210</v>
      </c>
      <c r="B69" s="91" t="s">
        <v>211</v>
      </c>
      <c r="C69" s="197">
        <v>296</v>
      </c>
      <c r="D69" s="196">
        <v>98</v>
      </c>
      <c r="E69" s="201" t="s">
        <v>79</v>
      </c>
      <c r="F69" s="93" t="s">
        <v>216</v>
      </c>
      <c r="G69" s="197">
        <f>1584+3</f>
        <v>1587</v>
      </c>
      <c r="H69" s="196">
        <v>503</v>
      </c>
    </row>
    <row r="70" spans="1:8" ht="15.75">
      <c r="A70" s="89" t="s">
        <v>214</v>
      </c>
      <c r="B70" s="91" t="s">
        <v>215</v>
      </c>
      <c r="C70" s="197">
        <v>2401</v>
      </c>
      <c r="D70" s="196">
        <v>11981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14976</v>
      </c>
      <c r="H71" s="598">
        <f>H59+H60+H61+H69+H70</f>
        <v>8667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1603</v>
      </c>
      <c r="D73" s="196">
        <v>3092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4306</v>
      </c>
      <c r="D76" s="598">
        <f>SUM(D68:D75)</f>
        <v>15178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14976</v>
      </c>
      <c r="H79" s="600">
        <f>H71+H73+H75+H77</f>
        <v>8667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1562</v>
      </c>
      <c r="D89" s="196">
        <v>143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1563</v>
      </c>
      <c r="D92" s="598">
        <f>SUM(D88:D91)</f>
        <v>144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437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5869</v>
      </c>
      <c r="D94" s="602">
        <f>D65+D76+D85+D92+D93</f>
        <v>15759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59647</v>
      </c>
      <c r="D95" s="604">
        <f>D94+D56</f>
        <v>56423</v>
      </c>
      <c r="E95" s="229" t="s">
        <v>942</v>
      </c>
      <c r="F95" s="489" t="s">
        <v>268</v>
      </c>
      <c r="G95" s="603">
        <f>G37+G40+G56+G79</f>
        <v>59647</v>
      </c>
      <c r="H95" s="604">
        <f>H37+H40+H56+H79</f>
        <v>56423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29.03.2017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16" sqref="G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264</v>
      </c>
      <c r="D13" s="317">
        <v>243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1752</v>
      </c>
      <c r="H14" s="317">
        <v>846</v>
      </c>
    </row>
    <row r="15" spans="1:8" ht="15.75">
      <c r="A15" s="194" t="s">
        <v>287</v>
      </c>
      <c r="B15" s="190" t="s">
        <v>288</v>
      </c>
      <c r="C15" s="316">
        <v>22</v>
      </c>
      <c r="D15" s="317">
        <v>36</v>
      </c>
      <c r="E15" s="245" t="s">
        <v>79</v>
      </c>
      <c r="F15" s="240" t="s">
        <v>289</v>
      </c>
      <c r="G15" s="316">
        <v>3310</v>
      </c>
      <c r="H15" s="317">
        <v>7127</v>
      </c>
    </row>
    <row r="16" spans="1:8" ht="15.75">
      <c r="A16" s="194" t="s">
        <v>290</v>
      </c>
      <c r="B16" s="190" t="s">
        <v>291</v>
      </c>
      <c r="C16" s="316">
        <v>3</v>
      </c>
      <c r="D16" s="317">
        <v>4</v>
      </c>
      <c r="E16" s="236" t="s">
        <v>52</v>
      </c>
      <c r="F16" s="264" t="s">
        <v>292</v>
      </c>
      <c r="G16" s="628">
        <f>SUM(G12:G15)</f>
        <v>5062</v>
      </c>
      <c r="H16" s="629">
        <f>SUM(H12:H15)</f>
        <v>7973</v>
      </c>
    </row>
    <row r="17" spans="1:8" ht="31.5">
      <c r="A17" s="194" t="s">
        <v>293</v>
      </c>
      <c r="B17" s="190" t="s">
        <v>294</v>
      </c>
      <c r="C17" s="316"/>
      <c r="D17" s="317">
        <v>1806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341</v>
      </c>
      <c r="D19" s="317">
        <v>374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630</v>
      </c>
      <c r="D22" s="629">
        <f>SUM(D12:D18)+D19</f>
        <v>2463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2823</v>
      </c>
      <c r="D25" s="317">
        <v>2255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66</v>
      </c>
      <c r="D28" s="317">
        <v>139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2889</v>
      </c>
      <c r="D29" s="629">
        <f>SUM(D25:D28)</f>
        <v>2394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3519</v>
      </c>
      <c r="D31" s="635">
        <f>D29+D22</f>
        <v>4857</v>
      </c>
      <c r="E31" s="251" t="s">
        <v>824</v>
      </c>
      <c r="F31" s="266" t="s">
        <v>331</v>
      </c>
      <c r="G31" s="253">
        <f>G16+G18+G27</f>
        <v>5062</v>
      </c>
      <c r="H31" s="254">
        <f>H16+H18+H27</f>
        <v>7973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1543</v>
      </c>
      <c r="D33" s="244">
        <f>IF((H31-D31)&gt;0,H31-D31,0)</f>
        <v>3116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3519</v>
      </c>
      <c r="D36" s="637">
        <f>D31-D34+D35</f>
        <v>4857</v>
      </c>
      <c r="E36" s="262" t="s">
        <v>346</v>
      </c>
      <c r="F36" s="256" t="s">
        <v>347</v>
      </c>
      <c r="G36" s="267">
        <f>G35-G34+G31</f>
        <v>5062</v>
      </c>
      <c r="H36" s="268">
        <f>H35-H34+H31</f>
        <v>7973</v>
      </c>
    </row>
    <row r="37" spans="1:8" ht="15.75">
      <c r="A37" s="261" t="s">
        <v>348</v>
      </c>
      <c r="B37" s="231" t="s">
        <v>349</v>
      </c>
      <c r="C37" s="634">
        <f>IF((G36-C36)&gt;0,G36-C36,0)</f>
        <v>1543</v>
      </c>
      <c r="D37" s="635">
        <f>IF((H36-D36)&gt;0,H36-D36,0)</f>
        <v>3116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1543</v>
      </c>
      <c r="D42" s="244">
        <f>+IF((H36-D36-D38)&gt;0,H36-D36-D38,0)</f>
        <v>3116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1543</v>
      </c>
      <c r="D44" s="268">
        <f>IF(H42=0,IF(D42-D43&gt;0,D42-D43+H43,0),IF(H42-H43&lt;0,H43-H42+D42,0))</f>
        <v>3116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5062</v>
      </c>
      <c r="D45" s="631">
        <f>D36+D38+D42</f>
        <v>7973</v>
      </c>
      <c r="E45" s="270" t="s">
        <v>373</v>
      </c>
      <c r="F45" s="272" t="s">
        <v>374</v>
      </c>
      <c r="G45" s="630">
        <f>G42+G36</f>
        <v>5062</v>
      </c>
      <c r="H45" s="631">
        <f>H42+H36</f>
        <v>7973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29.03.2017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6621</v>
      </c>
      <c r="D11" s="196">
        <v>2537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-2446</v>
      </c>
      <c r="D12" s="196">
        <v>-580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</v>
      </c>
      <c r="D14" s="196">
        <v>-39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1433-480</f>
        <v>953</v>
      </c>
      <c r="D15" s="196">
        <v>-401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2600-1587</f>
        <v>1013</v>
      </c>
      <c r="D20" s="196">
        <v>-245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6111</v>
      </c>
      <c r="D21" s="659">
        <f>SUM(D11:D20)</f>
        <v>1272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-490</v>
      </c>
      <c r="D23" s="196">
        <v>-19203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-1480</v>
      </c>
      <c r="D24" s="196">
        <v>2278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-1970</v>
      </c>
      <c r="D33" s="659">
        <f>SUM(D23:D32)</f>
        <v>-16925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17602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3221</v>
      </c>
      <c r="D37" s="196">
        <v>2704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-3026</f>
        <v>-3026</v>
      </c>
      <c r="D38" s="196">
        <v>-2465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-2851</f>
        <v>-2851</v>
      </c>
      <c r="D40" s="196">
        <v>-1931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-66</v>
      </c>
      <c r="D42" s="196">
        <v>-138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-2722</v>
      </c>
      <c r="D43" s="661">
        <f>SUM(D35:D42)</f>
        <v>15772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1419</v>
      </c>
      <c r="D44" s="307">
        <f>D43+D33+D21</f>
        <v>119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144</v>
      </c>
      <c r="D45" s="309">
        <v>25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1563</v>
      </c>
      <c r="D46" s="311">
        <f>D45+D44</f>
        <v>144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1563</v>
      </c>
      <c r="D47" s="298">
        <v>144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29.03.2017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3116</v>
      </c>
      <c r="J13" s="584">
        <f>'1-Баланс'!H30+'1-Баланс'!H33</f>
        <v>-1966</v>
      </c>
      <c r="K13" s="585"/>
      <c r="L13" s="584">
        <f>SUM(C13:K13)</f>
        <v>6532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3116</v>
      </c>
      <c r="J17" s="653">
        <f t="shared" si="2"/>
        <v>-1966</v>
      </c>
      <c r="K17" s="653">
        <f t="shared" si="2"/>
        <v>0</v>
      </c>
      <c r="L17" s="584">
        <f t="shared" si="1"/>
        <v>6532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1543</v>
      </c>
      <c r="J18" s="584">
        <f>+'1-Баланс'!G33</f>
        <v>0</v>
      </c>
      <c r="K18" s="585"/>
      <c r="L18" s="584">
        <f t="shared" si="1"/>
        <v>1543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4659</v>
      </c>
      <c r="J31" s="653">
        <f t="shared" si="6"/>
        <v>-1966</v>
      </c>
      <c r="K31" s="653">
        <f t="shared" si="6"/>
        <v>0</v>
      </c>
      <c r="L31" s="584">
        <f t="shared" si="1"/>
        <v>8075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4659</v>
      </c>
      <c r="J34" s="587">
        <f t="shared" si="7"/>
        <v>-1966</v>
      </c>
      <c r="K34" s="587">
        <f t="shared" si="7"/>
        <v>0</v>
      </c>
      <c r="L34" s="651">
        <f t="shared" si="1"/>
        <v>8075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29.03.2017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31.12.2016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29.03.2017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I21" sqref="I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40664</v>
      </c>
      <c r="E20" s="328">
        <v>9929</v>
      </c>
      <c r="F20" s="328"/>
      <c r="G20" s="329">
        <f t="shared" si="2"/>
        <v>50593</v>
      </c>
      <c r="H20" s="328">
        <v>4884</v>
      </c>
      <c r="I20" s="328">
        <v>1699</v>
      </c>
      <c r="J20" s="329">
        <f t="shared" si="3"/>
        <v>53778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53778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40664</v>
      </c>
      <c r="E42" s="349">
        <f>E19+E20+E21+E27+E40+E41</f>
        <v>9929</v>
      </c>
      <c r="F42" s="349">
        <f aca="true" t="shared" si="11" ref="F42:R42">F19+F20+F21+F27+F40+F41</f>
        <v>0</v>
      </c>
      <c r="G42" s="349">
        <f t="shared" si="11"/>
        <v>50593</v>
      </c>
      <c r="H42" s="349">
        <f t="shared" si="11"/>
        <v>4884</v>
      </c>
      <c r="I42" s="349">
        <f t="shared" si="11"/>
        <v>1699</v>
      </c>
      <c r="J42" s="349">
        <f t="shared" si="11"/>
        <v>53778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53778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29.03.2017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6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39</v>
      </c>
      <c r="D30" s="368">
        <v>39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11982</v>
      </c>
      <c r="D31" s="368">
        <v>11982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1603</v>
      </c>
      <c r="D35" s="362">
        <f>SUM(D36:D39)</f>
        <v>1603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1603</v>
      </c>
      <c r="D37" s="368">
        <v>1603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13630</v>
      </c>
      <c r="D45" s="438">
        <f>D26+D30+D31+D33+D32+D34+D35+D40</f>
        <v>13630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13630</v>
      </c>
      <c r="D46" s="444">
        <f>D45+D23+D21+D11</f>
        <v>13630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18994</v>
      </c>
      <c r="D58" s="138">
        <f>D59+D61</f>
        <v>0</v>
      </c>
      <c r="E58" s="136">
        <f t="shared" si="1"/>
        <v>18994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18994</v>
      </c>
      <c r="D59" s="197"/>
      <c r="E59" s="136">
        <f t="shared" si="1"/>
        <v>18994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17602</v>
      </c>
      <c r="D65" s="197"/>
      <c r="E65" s="136">
        <f t="shared" si="1"/>
        <v>17602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36596</v>
      </c>
      <c r="D68" s="435">
        <f>D54+D58+D63+D64+D65+D66</f>
        <v>0</v>
      </c>
      <c r="E68" s="436">
        <f t="shared" si="1"/>
        <v>36596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11731</v>
      </c>
      <c r="D77" s="138">
        <f>D78+D80</f>
        <v>11731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11731</v>
      </c>
      <c r="D78" s="197">
        <v>11731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322</v>
      </c>
      <c r="D82" s="138">
        <f>SUM(D83:D86)</f>
        <v>322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322</v>
      </c>
      <c r="D84" s="197">
        <v>322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1336</v>
      </c>
      <c r="D87" s="134">
        <f>SUM(D88:D92)+D96</f>
        <v>1336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852</v>
      </c>
      <c r="D89" s="197">
        <v>852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274</v>
      </c>
      <c r="D90" s="197">
        <v>274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209</v>
      </c>
      <c r="D92" s="138">
        <f>SUM(D93:D95)</f>
        <v>209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</v>
      </c>
      <c r="D94" s="197">
        <v>30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179</v>
      </c>
      <c r="D95" s="197">
        <v>179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1587</v>
      </c>
      <c r="D97" s="197">
        <v>1587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14976</v>
      </c>
      <c r="D98" s="433">
        <f>D87+D82+D77+D73+D97</f>
        <v>14976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51572</v>
      </c>
      <c r="D99" s="427">
        <f>D98+D70+D68</f>
        <v>14976</v>
      </c>
      <c r="E99" s="427">
        <f>E98+E70+E68</f>
        <v>36596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29.03.2017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29.03.2017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2017-03-31T10:05:57Z</dcterms:modified>
  <cp:category/>
  <cp:version/>
  <cp:contentType/>
  <cp:contentStatus/>
</cp:coreProperties>
</file>