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46" windowWidth="10920" windowHeight="726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<sst xmlns="http://schemas.openxmlformats.org/spreadsheetml/2006/main" count="1057" uniqueCount="871">
  <si>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</si>
  <si>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</si>
  <si>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</si>
  <si>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</si>
  <si>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</si>
  <si>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</si>
  <si>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</si>
  <si>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</si>
  <si>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</si>
  <si>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</si>
  <si>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</si>
  <si>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</si>
  <si>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</si>
  <si>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</si>
  <si>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</si>
  <si>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</si>
  <si>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</si>
  <si>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</si>
  <si>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</si>
  <si>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</si>
  <si>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</si>
  <si>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</si>
  <si>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</si>
  <si>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</si>
  <si>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</si>
  <si>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</si>
  <si>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</si>
  <si>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</si>
  <si>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</si>
  <si>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</si>
  <si>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</si>
  <si>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</si>
  <si>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</si>
  <si>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</si>
  <si>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</si>
  <si>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</si>
  <si>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</si>
  <si>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</si>
  <si>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</si>
  <si>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</si>
  <si>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</si>
  <si>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</si>
  <si>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</si>
  <si>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</si>
  <si>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</si>
  <si>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</si>
  <si>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</si>
  <si>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</si>
  <si>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</si>
  <si>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</si>
  <si>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</si>
  <si>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</si>
  <si>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</si>
  <si>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</si>
  <si>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</si>
  <si>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</si>
  <si>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</si>
  <si>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</si>
  <si>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</si>
  <si>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</si>
  <si>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</si>
  <si>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</si>
  <si>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</si>
  <si>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</si>
  <si>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</si>
  <si>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</si>
  <si>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</si>
  <si>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</si>
  <si>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</si>
  <si>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</si>
  <si>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</si>
  <si>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</si>
  <si>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</si>
  <si>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</si>
  <si>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</si>
  <si>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</si>
  <si>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</si>
  <si>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</si>
  <si>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</si>
  <si>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</si>
  <si>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</si>
  <si>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</si>
  <si>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</si>
  <si>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</si>
  <si>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</si>
  <si>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</si>
  <si>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</si>
  <si>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</si>
  <si>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</si>
  <si>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</si>
  <si>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</si>
  <si>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</si>
  <si>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</si>
  <si>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</si>
  <si>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</si>
  <si>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</si>
  <si>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</si>
  <si>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</si>
  <si>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</si>
  <si>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</si>
  <si>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</si>
  <si>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</si>
  <si>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</si>
  <si>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</si>
  <si>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</si>
  <si>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</si>
  <si>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</si>
  <si>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</si>
  <si>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</si>
  <si>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</si>
  <si>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</si>
  <si>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</si>
  <si>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</si>
  <si>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</si>
  <si>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</si>
  <si>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</si>
  <si>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</si>
  <si>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</si>
  <si>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</si>
  <si>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</si>
  <si>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</si>
  <si>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</si>
  <si>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</si>
  <si>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</si>
  <si>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</si>
  <si>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</si>
  <si>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</si>
  <si>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</si>
  <si>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</si>
  <si>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</si>
  <si>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</si>
  <si>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</si>
  <si>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</si>
  <si>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</si>
  <si>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</si>
  <si>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</si>
  <si>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</si>
  <si>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</si>
  <si>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</si>
  <si>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</si>
  <si>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</si>
  <si>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</si>
  <si>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</si>
  <si>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</si>
  <si>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</si>
  <si>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</si>
  <si>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</si>
  <si>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</si>
  <si>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</si>
  <si>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</si>
  <si>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</si>
  <si>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</si>
  <si>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</si>
  <si>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</si>
  <si>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</si>
  <si>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</si>
  <si>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</si>
  <si>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</si>
  <si>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</si>
  <si>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</si>
  <si>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</si>
  <si>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</si>
  <si>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</si>
  <si>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</si>
  <si>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</si>
  <si>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</si>
  <si>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</si>
  <si>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</si>
  <si>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</si>
  <si>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</si>
  <si>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</si>
  <si>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</si>
  <si>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</si>
  <si>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</si>
  <si>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</si>
  <si>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</si>
  <si>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</si>
  <si>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</si>
  <si>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</si>
  <si>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</si>
  <si>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</si>
  <si>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</si>
  <si>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</si>
  <si>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</si>
  <si>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</si>
  <si>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</si>
  <si>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</si>
  <si>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</si>
  <si>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</si>
  <si>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</si>
  <si>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</si>
  <si>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</si>
  <si>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</si>
  <si>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</si>
  <si>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</si>
  <si>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</si>
  <si>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</si>
  <si>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</si>
  <si>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</si>
  <si>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</si>
  <si>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</si>
  <si>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</si>
  <si>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</si>
  <si>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</si>
  <si>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</si>
  <si>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</si>
  <si>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</si>
  <si>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</si>
  <si>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</si>
  <si>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</si>
  <si>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</si>
  <si>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</si>
  <si>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</si>
  <si>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</si>
  <si>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</si>
  <si>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</si>
  <si>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</si>
  <si>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</si>
  <si>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</si>
  <si>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</si>
  <si>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</si>
  <si>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</si>
  <si>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</si>
  <si>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</si>
  <si>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</si>
  <si>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</si>
  <si>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</si>
  <si>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</si>
  <si>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</si>
  <si>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</si>
  <si>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</si>
  <si>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</si>
  <si>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</si>
  <si>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</si>
  <si>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</si>
  <si>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</si>
  <si>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</si>
  <si>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</si>
  <si>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</si>
  <si>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</si>
  <si>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</si>
  <si>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</si>
  <si>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</si>
  <si>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</si>
  <si>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</si>
  <si>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</si>
  <si>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</si>
  <si>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</si>
  <si>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</si>
  <si>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</si>
  <si>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</si>
  <si>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</si>
  <si>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</si>
  <si>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</si>
  <si>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</si>
  <si>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</si>
  <si>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</si>
  <si>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</si>
  <si>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</si>
  <si>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</si>
  <si>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</si>
  <si>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</si>
  <si>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</si>
  <si>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</si>
  <si>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</si>
  <si>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</si>
  <si>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</si>
  <si>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</si>
  <si>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</si>
  <si>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</si>
  <si>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</si>
  <si>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</si>
  <si>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</si>
  <si>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</si>
  <si>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</si>
  <si>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</si>
  <si>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</si>
  <si>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</si>
  <si>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</si>
  <si>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</si>
  <si>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</si>
  <si>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</si>
  <si>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</si>
  <si>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</si>
  <si>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</si>
  <si>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</si>
  <si>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</si>
  <si>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</si>
  <si>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</si>
  <si>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</si>
  <si>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</si>
  <si>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</si>
  <si>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</si>
  <si>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</si>
  <si>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</si>
  <si>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</si>
  <si>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</si>
  <si>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</si>
  <si>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</si>
  <si>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</si>
  <si>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</si>
  <si>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</si>
  <si>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</si>
  <si>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</si>
  <si>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</si>
  <si>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</si>
  <si>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</si>
  <si>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</si>
  <si>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</si>
  <si>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</si>
  <si>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</si>
  <si>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</si>
  <si>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</si>
  <si>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</si>
  <si>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</si>
  <si>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</si>
  <si>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</si>
  <si>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</si>
  <si>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</si>
  <si>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</si>
  <si>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</si>
  <si>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</si>
  <si>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</si>
  <si>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</si>
  <si>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</si>
  <si>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</si>
  <si>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</si>
  <si>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</si>
  <si>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</si>
  <si>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</si>
  <si>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</si>
  <si>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</si>
  <si>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</si>
  <si>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</si>
  <si>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</si>
  <si>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</si>
  <si>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</si>
  <si>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</si>
  <si>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</si>
  <si>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</si>
  <si>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</si>
  <si>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</si>
  <si>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</si>
  <si>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</si>
  <si>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</si>
  <si>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</si>
  <si>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</si>
  <si>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</si>
  <si>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</si>
  <si>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</si>
  <si>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</si>
  <si>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</si>
  <si>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</si>
  <si>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</si>
  <si>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</si>
  <si>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</si>
  <si>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</si>
  <si>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</si>
  <si>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</si>
  <si>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</si>
  <si>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</si>
  <si>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</si>
  <si>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</si>
  <si>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</si>
  <si>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</si>
  <si>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</si>
  <si>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</si>
  <si>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</si>
  <si>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</si>
  <si>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</si>
  <si>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</si>
  <si>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</si>
  <si>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</si>
  <si>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</si>
  <si>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</si>
  <si>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</si>
  <si>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</si>
  <si>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</si>
  <si>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</si>
  <si>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</si>
  <si>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</si>
  <si>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</si>
  <si>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</si>
  <si>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</si>
  <si>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</si>
  <si>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</si>
  <si>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</si>
  <si>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</si>
  <si>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</si>
  <si>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</si>
  <si>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</si>
  <si>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</si>
  <si>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</si>
  <si>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</si>
  <si>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</si>
  <si>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</si>
  <si>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</si>
  <si>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</si>
  <si>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</si>
  <si>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</si>
  <si>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</si>
  <si>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</si>
  <si>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</si>
  <si>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</si>
  <si>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</si>
  <si>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</si>
  <si>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</si>
  <si>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</si>
  <si>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</si>
  <si>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</si>
  <si>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</si>
  <si>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</si>
  <si>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</si>
  <si>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</si>
  <si>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</si>
  <si>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</si>
  <si>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</si>
  <si>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</si>
  <si>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</si>
  <si>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</si>
  <si>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</si>
  <si>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</si>
  <si>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</si>
  <si>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</si>
  <si>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</si>
  <si>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</si>
  <si>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</si>
  <si>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</si>
  <si>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</si>
  <si>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</si>
  <si>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</si>
  <si>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</si>
  <si>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</si>
  <si>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</si>
  <si>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</si>
  <si>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</si>
  <si>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</si>
  <si>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</si>
  <si>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</si>
  <si>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</si>
  <si>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</si>
  <si>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</si>
  <si>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</si>
  <si>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</si>
  <si>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</si>
  <si>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</si>
  <si>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</si>
  <si>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</si>
  <si>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</si>
  <si>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</si>
  <si>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</si>
  <si>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</si>
  <si>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</si>
  <si>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</si>
  <si>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</si>
  <si>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</si>
  <si>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</si>
  <si>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</si>
  <si>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</si>
  <si>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</si>
  <si>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</si>
  <si>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</si>
  <si>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</si>
  <si>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</si>
  <si>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</si>
  <si>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</si>
  <si>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</si>
  <si>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</si>
  <si>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</si>
  <si>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</si>
  <si>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</si>
  <si>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</si>
  <si>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</si>
  <si>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</si>
  <si>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</si>
  <si>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</si>
  <si>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</si>
  <si>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</si>
  <si>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</si>
  <si>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</si>
  <si>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</si>
  <si>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</si>
  <si>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</si>
  <si>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</si>
  <si>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</si>
  <si>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</si>
  <si>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</si>
  <si>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</si>
  <si>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</si>
  <si>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</si>
  <si>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</si>
  <si>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</si>
  <si>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</si>
  <si>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</si>
  <si>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</si>
  <si>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</si>
  <si>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</si>
  <si>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</si>
  <si>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</si>
  <si>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</si>
  <si>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</si>
  <si>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</si>
  <si>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</si>
  <si>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</si>
  <si>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</si>
  <si>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</si>
  <si>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</si>
  <si>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</si>
  <si>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</si>
  <si>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</si>
  <si>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</si>
  <si>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</si>
  <si>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</si>
  <si>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</si>
  <si>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</si>
  <si>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</si>
  <si>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</si>
  <si>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</si>
  <si>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</si>
  <si>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</si>
  <si>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</si>
  <si>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</si>
  <si>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</si>
  <si>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</si>
  <si>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</si>
  <si>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</si>
  <si>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</si>
  <si>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</si>
  <si>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</si>
  <si>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</si>
  <si>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</si>
  <si>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</si>
  <si>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</si>
  <si>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</si>
  <si>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</si>
  <si>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</si>
  <si>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</si>
  <si>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</si>
  <si>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</si>
  <si>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</si>
  <si>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</si>
  <si>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</si>
  <si>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</si>
  <si>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</si>
  <si>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</si>
  <si>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</si>
  <si>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</si>
  <si>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</si>
  <si>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</si>
  <si>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</si>
  <si>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</si>
  <si>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</si>
  <si>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</si>
  <si>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</si>
  <si>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</si>
  <si>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</si>
  <si>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</si>
  <si>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</si>
  <si>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</si>
  <si>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</si>
  <si>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</si>
  <si>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</si>
  <si>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</si>
  <si>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</si>
  <si>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</si>
  <si>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</si>
  <si>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</si>
  <si>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</si>
  <si>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</si>
  <si>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</si>
  <si>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</si>
  <si>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</si>
  <si>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</si>
  <si>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</si>
  <si>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</si>
  <si>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</si>
  <si>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</si>
  <si>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</si>
  <si>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</si>
  <si>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</si>
  <si>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</si>
  <si>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</si>
  <si>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</si>
  <si>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</si>
  <si>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</si>
  <si>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</si>
  <si>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</si>
  <si>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</si>
  <si>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</si>
  <si>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</si>
  <si>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</si>
  <si>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</si>
  <si>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</si>
  <si>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</si>
  <si>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</si>
  <si>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</si>
  <si>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</si>
  <si>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</si>
  <si>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</si>
  <si>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</si>
  <si>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</si>
  <si>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</si>
  <si>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</si>
  <si>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</si>
  <si>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</si>
  <si>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</si>
  <si>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</si>
  <si>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</si>
  <si>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</si>
  <si>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</si>
  <si>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</si>
  <si>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</si>
  <si>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</si>
  <si>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</si>
  <si>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</si>
  <si>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</si>
  <si>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</si>
  <si>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</si>
  <si>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</si>
  <si>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</si>
  <si>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</si>
  <si>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</si>
  <si>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</si>
  <si>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</si>
  <si>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</si>
  <si>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</si>
  <si>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</si>
  <si>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</si>
  <si>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</si>
  <si>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</si>
  <si>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</si>
  <si>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</si>
  <si>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</si>
  <si>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</si>
  <si>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</si>
  <si>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</si>
  <si>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</si>
  <si>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</si>
  <si>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</si>
  <si>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</si>
  <si>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</si>
  <si>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</si>
  <si>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</si>
  <si>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</si>
  <si>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</si>
  <si>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</si>
  <si>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</si>
  <si>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</si>
  <si>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</si>
  <si>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</si>
  <si>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</si>
  <si>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</si>
  <si>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</si>
  <si>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</si>
  <si>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</si>
  <si>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</si>
  <si>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</si>
  <si>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</si>
  <si>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</si>
  <si>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</si>
  <si>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</si>
  <si>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</si>
  <si>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</si>
  <si>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</si>
  <si>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</si>
  <si>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</si>
  <si>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</si>
  <si>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</si>
  <si>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</si>
  <si>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</si>
  <si>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</si>
  <si>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</si>
  <si>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</si>
  <si>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</si>
  <si>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</si>
  <si>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</si>
  <si>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</si>
  <si>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</si>
  <si>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</si>
  <si>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</si>
  <si>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</si>
  <si>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</si>
  <si>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</si>
  <si>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</si>
  <si>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</si>
  <si>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</si>
  <si>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</si>
  <si>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</si>
  <si>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</si>
  <si>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</si>
  <si>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</si>
  <si>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</si>
  <si>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</si>
  <si>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</si>
  <si>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</si>
  <si>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</si>
  <si>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</si>
  <si>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</si>
  <si>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</si>
  <si>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</si>
  <si>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</si>
  <si>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</si>
  <si>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</si>
  <si>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</si>
  <si>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</si>
  <si>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</si>
  <si>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</si>
  <si>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</si>
  <si>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</si>
  <si>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</si>
  <si>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</si>
  <si>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</si>
  <si>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</si>
  <si>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</si>
  <si>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</si>
  <si>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</si>
  <si>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</si>
  <si>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</si>
  <si>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</si>
  <si>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</si>
  <si>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</si>
  <si>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</si>
  <si>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</si>
  <si>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</si>
  <si>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</si>
  <si>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</si>
  <si>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</si>
  <si>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</si>
  <si>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</si>
  <si>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</si>
  <si>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</si>
  <si>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</si>
  <si>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</si>
  <si>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</si>
  <si>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</si>
  <si>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</si>
  <si>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</si>
  <si>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</si>
  <si>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</si>
  <si>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</si>
  <si>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</si>
  <si>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</si>
  <si>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</si>
  <si>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</si>
  <si>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</si>
  <si>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</si>
  <si>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</si>
  <si>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</si>
  <si>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</si>
  <si>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</si>
  <si>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</si>
  <si>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</si>
  <si>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</si>
  <si>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</si>
  <si>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</si>
  <si>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</si>
  <si>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</si>
  <si>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</si>
  <si>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</si>
  <si>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</si>
  <si>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</si>
  <si>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</si>
  <si>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</si>
  <si>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</si>
  <si>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</si>
  <si>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</si>
  <si>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</si>
  <si>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</si>
  <si>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</si>
  <si>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</si>
  <si>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</si>
  <si>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</si>
  <si>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</si>
  <si>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</si>
  <si>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</si>
  <si>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</si>
  <si>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</si>
  <si>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</si>
  <si>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</si>
  <si>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</si>
  <si>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</si>
  <si>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</si>
  <si>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</si>
  <si>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</si>
  <si>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</si>
  <si>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</si>
  <si>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</si>
  <si>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</si>
  <si>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</si>
  <si>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</si>
  <si>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</si>
  <si>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</si>
  <si>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</si>
  <si>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</si>
  <si>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</si>
  <si>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</si>
  <si>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</si>
  <si>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</si>
  <si>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</si>
  <si>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</si>
  <si>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</si>
  <si>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</si>
  <si>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</si>
  <si>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</si>
  <si>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</si>
  <si>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</si>
  <si>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</si>
  <si>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</si>
  <si>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</si>
  <si>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</si>
  <si>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</si>
  <si>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</si>
  <si>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</si>
  <si>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</si>
  <si>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</si>
  <si>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</si>
  <si>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</si>
  <si>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</si>
  <si>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</si>
  <si>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</si>
  <si>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</si>
  <si>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</si>
  <si>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</si>
  <si>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</si>
  <si>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</si>
  <si>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</si>
  <si>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</si>
  <si>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</si>
  <si>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</si>
  <si>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</si>
  <si>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</si>
  <si>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</si>
  <si>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</si>
  <si>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</si>
  <si>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</si>
  <si>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</si>
  <si>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</si>
  <si>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</si>
  <si>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</si>
  <si>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</si>
  <si>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</si>
  <si>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</si>
  <si>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</si>
  <si>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</si>
  <si>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</si>
  <si>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</si>
  <si>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</si>
  <si>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</si>
  <si>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</si>
  <si>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</si>
  <si>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</si>
  <si>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</si>
  <si>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</si>
  <si>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</si>
  <si>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</si>
  <si>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</si>
  <si>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</si>
  <si>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Вид на отчета: консолидиран: </t>
  </si>
  <si>
    <t>КАПМАН ГРИЙН ЕНЕРДЖИ ФОНД АД</t>
  </si>
  <si>
    <t>789ПД</t>
  </si>
  <si>
    <t>Забележка: Да се посочи метода на осчетоводяване на инвестициите:като държани за продажба финансови инструменти</t>
  </si>
  <si>
    <t>КОНСОЛИДИРАН</t>
  </si>
  <si>
    <t xml:space="preserve">Вид на отчета: консолидиран </t>
  </si>
  <si>
    <t>Вид на отчета: консолидиран</t>
  </si>
  <si>
    <t>Дата на съставяне: 01.04.2015</t>
  </si>
  <si>
    <t>01.04.2015</t>
  </si>
  <si>
    <t xml:space="preserve">Дата на съставяне:         01.04.2015                              </t>
  </si>
  <si>
    <t xml:space="preserve">Дата  на съставяне: 01.04.2015                                                                                                                         </t>
  </si>
  <si>
    <t xml:space="preserve">Дата на съставяне:01.04.2015              </t>
  </si>
  <si>
    <t>Дата на съставяне:01.04.2015</t>
  </si>
  <si>
    <r>
      <t>Дата на съставяне: 01</t>
    </r>
    <r>
      <rPr>
        <sz val="10"/>
        <rFont val="Times New Roman"/>
        <family val="1"/>
      </rPr>
      <t>.04.2015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</si>
</sst>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14" fontId="11" fillId="0" borderId="0" xfId="61" applyNumberFormat="1" applyFont="1" applyBorder="1" applyAlignment="1" applyProtection="1">
      <alignment horizontal="left" vertical="top" wrapText="1"/>
      <protection locked="0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8" zoomScaleNormal="78" zoomScalePageLayoutView="0" workbookViewId="0" topLeftCell="A58">
      <selection activeCell="E101" sqref="E10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858</v>
      </c>
      <c r="F3" s="273" t="s">
        <v>2</v>
      </c>
      <c r="G3" s="226"/>
      <c r="H3" s="595">
        <v>175433155</v>
      </c>
    </row>
    <row r="4" spans="1:8" ht="15">
      <c r="A4" s="204" t="s">
        <v>857</v>
      </c>
      <c r="B4" s="583"/>
      <c r="C4" s="583"/>
      <c r="D4" s="584"/>
      <c r="E4" s="576" t="s">
        <v>861</v>
      </c>
      <c r="F4" s="224" t="s">
        <v>3</v>
      </c>
      <c r="G4" s="225"/>
      <c r="H4" s="595" t="s">
        <v>859</v>
      </c>
    </row>
    <row r="5" spans="1:8" ht="15">
      <c r="A5" s="204" t="s">
        <v>4</v>
      </c>
      <c r="B5" s="268"/>
      <c r="C5" s="268"/>
      <c r="D5" s="268"/>
      <c r="E5" s="596">
        <v>42004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/>
      <c r="D11" s="205"/>
      <c r="E11" s="293" t="s">
        <v>21</v>
      </c>
      <c r="F11" s="298" t="s">
        <v>22</v>
      </c>
      <c r="G11" s="206">
        <v>1208</v>
      </c>
      <c r="H11" s="206">
        <v>1208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1208</v>
      </c>
      <c r="H12" s="207">
        <v>1208</v>
      </c>
    </row>
    <row r="13" spans="1:8" ht="15">
      <c r="A13" s="291" t="s">
        <v>27</v>
      </c>
      <c r="B13" s="297" t="s">
        <v>28</v>
      </c>
      <c r="C13" s="205">
        <v>37</v>
      </c>
      <c r="D13" s="205">
        <v>39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1</v>
      </c>
      <c r="D17" s="205"/>
      <c r="E17" s="299" t="s">
        <v>45</v>
      </c>
      <c r="F17" s="301" t="s">
        <v>46</v>
      </c>
      <c r="G17" s="208">
        <f>G11+G14+G15+G16</f>
        <v>1208</v>
      </c>
      <c r="H17" s="208">
        <f>H11+H14+H15+H16</f>
        <v>1208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38</v>
      </c>
      <c r="D19" s="209">
        <f>SUM(D11:D18)</f>
        <v>39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1</v>
      </c>
      <c r="H27" s="208">
        <f>SUM(H28:H30)</f>
        <v>-5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3</v>
      </c>
      <c r="H28" s="206">
        <v>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-2</v>
      </c>
      <c r="H29" s="391">
        <v>-7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6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-11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-10</v>
      </c>
      <c r="H33" s="208">
        <f>H27+H31+H32</f>
        <v>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1198</v>
      </c>
      <c r="H36" s="208">
        <f>H25+H17+H33</f>
        <v>1209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>
        <v>0</v>
      </c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>
        <v>1</v>
      </c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39</v>
      </c>
      <c r="D55" s="209">
        <f>D19+D20+D21+D27+D32+D45+D51+D53+D54</f>
        <v>39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/>
      <c r="H59" s="206"/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</v>
      </c>
      <c r="H61" s="208">
        <f>SUM(H62:H68)</f>
        <v>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>
        <v>1</v>
      </c>
      <c r="H64" s="206">
        <v>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/>
      <c r="D68" s="205">
        <v>4</v>
      </c>
      <c r="E68" s="293" t="s">
        <v>212</v>
      </c>
      <c r="F68" s="298" t="s">
        <v>213</v>
      </c>
      <c r="G68" s="206"/>
      <c r="H68" s="206"/>
    </row>
    <row r="69" spans="1:8" ht="15">
      <c r="A69" s="291" t="s">
        <v>214</v>
      </c>
      <c r="B69" s="297" t="s">
        <v>215</v>
      </c>
      <c r="C69" s="205">
        <v>399</v>
      </c>
      <c r="D69" s="205">
        <v>394</v>
      </c>
      <c r="E69" s="307" t="s">
        <v>77</v>
      </c>
      <c r="F69" s="298" t="s">
        <v>216</v>
      </c>
      <c r="G69" s="206"/>
      <c r="H69" s="206">
        <v>1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>
        <v>1</v>
      </c>
      <c r="H70" s="206">
        <v>1</v>
      </c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2</v>
      </c>
      <c r="H71" s="215">
        <f>H59+H60+H61+H69+H70</f>
        <v>11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</v>
      </c>
      <c r="D72" s="205">
        <v>9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400</v>
      </c>
      <c r="D75" s="209">
        <f>SUM(D67:D74)</f>
        <v>407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</v>
      </c>
      <c r="H79" s="216">
        <f>H71+H74+H75+H76</f>
        <v>11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88</v>
      </c>
      <c r="D87" s="205">
        <v>91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673</v>
      </c>
      <c r="D88" s="205">
        <v>101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>
        <v>582</v>
      </c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761</v>
      </c>
      <c r="D91" s="209">
        <f>SUM(D87:D90)</f>
        <v>774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1161</v>
      </c>
      <c r="D93" s="209">
        <f>D64+D75+D84+D91+D92</f>
        <v>1181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1200</v>
      </c>
      <c r="D94" s="218">
        <f>D93+D55</f>
        <v>1220</v>
      </c>
      <c r="E94" s="558" t="s">
        <v>269</v>
      </c>
      <c r="F94" s="345" t="s">
        <v>270</v>
      </c>
      <c r="G94" s="219">
        <f>G36+G39+G55+G79</f>
        <v>1200</v>
      </c>
      <c r="H94" s="219">
        <f>H36+H39+H55+H79</f>
        <v>1220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860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599" t="s">
        <v>379</v>
      </c>
      <c r="D98" s="599"/>
      <c r="E98" s="599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 t="s">
        <v>778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64" zoomScaleNormal="64" zoomScalePageLayoutView="0" workbookViewId="0" topLeftCell="A1">
      <selection activeCell="B44" sqref="B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КАПМАН ГРИЙН ЕНЕРДЖИ ФОНД АД</v>
      </c>
      <c r="F2" s="603" t="s">
        <v>2</v>
      </c>
      <c r="G2" s="603"/>
      <c r="H2" s="353">
        <f>'справка №1-БАЛАНС'!H3</f>
        <v>175433155</v>
      </c>
    </row>
    <row r="3" spans="1:8" ht="15">
      <c r="A3" s="6" t="s">
        <v>862</v>
      </c>
      <c r="B3" s="533"/>
      <c r="C3" s="533"/>
      <c r="D3" s="533"/>
      <c r="E3" s="533" t="str">
        <f>'справка №1-БАЛАНС'!E4</f>
        <v>КОНСОЛИДИРАН</v>
      </c>
      <c r="F3" s="569" t="s">
        <v>3</v>
      </c>
      <c r="G3" s="354"/>
      <c r="H3" s="353" t="str">
        <f>'справка №1-БАЛАНС'!H4</f>
        <v>789ПД</v>
      </c>
    </row>
    <row r="4" spans="1:8" ht="17.25" customHeight="1">
      <c r="A4" s="6" t="s">
        <v>4</v>
      </c>
      <c r="B4" s="571"/>
      <c r="C4" s="571"/>
      <c r="D4" s="571"/>
      <c r="E4" s="598">
        <f>'справка №1-БАЛАНС'!E5</f>
        <v>42004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>
        <v>1</v>
      </c>
      <c r="E9" s="363" t="s">
        <v>281</v>
      </c>
      <c r="F9" s="365" t="s">
        <v>282</v>
      </c>
      <c r="G9" s="87">
        <v>4</v>
      </c>
      <c r="H9" s="87"/>
    </row>
    <row r="10" spans="1:8" ht="12">
      <c r="A10" s="363" t="s">
        <v>283</v>
      </c>
      <c r="B10" s="364" t="s">
        <v>284</v>
      </c>
      <c r="C10" s="79">
        <v>9</v>
      </c>
      <c r="D10" s="79">
        <v>8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>
        <v>2</v>
      </c>
      <c r="D11" s="79"/>
      <c r="E11" s="366" t="s">
        <v>289</v>
      </c>
      <c r="F11" s="365" t="s">
        <v>290</v>
      </c>
      <c r="G11" s="87"/>
      <c r="H11" s="87"/>
    </row>
    <row r="12" spans="1:8" ht="12">
      <c r="A12" s="363" t="s">
        <v>291</v>
      </c>
      <c r="B12" s="364" t="s">
        <v>292</v>
      </c>
      <c r="C12" s="79">
        <v>13</v>
      </c>
      <c r="D12" s="79">
        <v>10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2</v>
      </c>
      <c r="D13" s="79">
        <v>2</v>
      </c>
      <c r="E13" s="367" t="s">
        <v>50</v>
      </c>
      <c r="F13" s="368" t="s">
        <v>296</v>
      </c>
      <c r="G13" s="88">
        <f>SUM(G9:G12)</f>
        <v>4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2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26</v>
      </c>
      <c r="D19" s="82">
        <f>SUM(D9:D15)+D16</f>
        <v>23</v>
      </c>
      <c r="E19" s="373" t="s">
        <v>313</v>
      </c>
      <c r="F19" s="369" t="s">
        <v>314</v>
      </c>
      <c r="G19" s="87">
        <v>10</v>
      </c>
      <c r="H19" s="87">
        <v>29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/>
      <c r="D22" s="79"/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/>
      <c r="E24" s="367" t="s">
        <v>102</v>
      </c>
      <c r="F24" s="370" t="s">
        <v>330</v>
      </c>
      <c r="G24" s="88">
        <f>SUM(G19:G23)</f>
        <v>10</v>
      </c>
      <c r="H24" s="88">
        <f>SUM(H19:H23)</f>
        <v>29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26</v>
      </c>
      <c r="D28" s="83">
        <f>D26+D19</f>
        <v>23</v>
      </c>
      <c r="E28" s="174" t="s">
        <v>335</v>
      </c>
      <c r="F28" s="370" t="s">
        <v>336</v>
      </c>
      <c r="G28" s="88">
        <f>G13+G15+G24</f>
        <v>14</v>
      </c>
      <c r="H28" s="88">
        <f>H13+H15+H24</f>
        <v>29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6</v>
      </c>
      <c r="E30" s="174" t="s">
        <v>339</v>
      </c>
      <c r="F30" s="370" t="s">
        <v>340</v>
      </c>
      <c r="G30" s="90">
        <f>IF((C28-G28)&gt;0,C28-G28,0)</f>
        <v>12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26</v>
      </c>
      <c r="D33" s="82">
        <f>D28-D31+D32</f>
        <v>23</v>
      </c>
      <c r="E33" s="174" t="s">
        <v>349</v>
      </c>
      <c r="F33" s="370" t="s">
        <v>350</v>
      </c>
      <c r="G33" s="90">
        <f>G32-G31+G28</f>
        <v>14</v>
      </c>
      <c r="H33" s="90">
        <f>H32-H31+H28</f>
        <v>29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6</v>
      </c>
      <c r="E34" s="379" t="s">
        <v>353</v>
      </c>
      <c r="F34" s="370" t="s">
        <v>354</v>
      </c>
      <c r="G34" s="88">
        <f>IF((C33-G33)&gt;0,C33-G33,0)</f>
        <v>12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-1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>
        <v>-1</v>
      </c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6</v>
      </c>
      <c r="E39" s="386" t="s">
        <v>365</v>
      </c>
      <c r="F39" s="175" t="s">
        <v>366</v>
      </c>
      <c r="G39" s="91">
        <f>IF(G34&gt;0,IF(C35+G34&lt;0,0,C35+G34),IF(C34-C35&lt;0,C35-C34,0))</f>
        <v>11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>
        <v>0</v>
      </c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6</v>
      </c>
      <c r="E41" s="174" t="s">
        <v>372</v>
      </c>
      <c r="F41" s="175" t="s">
        <v>373</v>
      </c>
      <c r="G41" s="85">
        <f>IF(C39=0,IF(G39-G40&gt;0,G39-G40+C40,0),IF(C39-C40&lt;0,C40-C39+G40,0))</f>
        <v>11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25</v>
      </c>
      <c r="D42" s="86">
        <f>D33+D35+D39</f>
        <v>29</v>
      </c>
      <c r="E42" s="177" t="s">
        <v>376</v>
      </c>
      <c r="F42" s="178" t="s">
        <v>377</v>
      </c>
      <c r="G42" s="90">
        <f>G39+G33</f>
        <v>25</v>
      </c>
      <c r="H42" s="90">
        <f>H39+H33</f>
        <v>29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865</v>
      </c>
      <c r="C44" s="532" t="s">
        <v>379</v>
      </c>
      <c r="D44" s="601"/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778</v>
      </c>
      <c r="D46" s="602"/>
      <c r="E46" s="602"/>
      <c r="F46" s="602"/>
      <c r="G46" s="602"/>
      <c r="H46" s="602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2362204724409449" top="0.52" bottom="0.52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87" zoomScaleNormal="87" zoomScalePageLayoutView="0" workbookViewId="0" topLeftCell="A10">
      <selection activeCell="A50" sqref="A50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381</v>
      </c>
      <c r="B4" s="533" t="str">
        <f>'справка №1-БАЛАНС'!E3</f>
        <v>КАПМАН ГРИЙН ЕНЕРДЖИ ФОНД АД</v>
      </c>
      <c r="C4" s="397" t="s">
        <v>2</v>
      </c>
      <c r="D4" s="353">
        <f>'справка №1-БАЛАНС'!H3</f>
        <v>175433155</v>
      </c>
      <c r="E4" s="401"/>
      <c r="F4" s="401"/>
      <c r="G4" s="182"/>
      <c r="H4" s="182"/>
      <c r="I4" s="182"/>
      <c r="J4" s="182"/>
    </row>
    <row r="5" spans="1:10" ht="15">
      <c r="A5" s="533" t="s">
        <v>862</v>
      </c>
      <c r="B5" s="533" t="str">
        <f>'справка №1-БАЛАНС'!E4</f>
        <v>КОНСОЛИДИРАН</v>
      </c>
      <c r="C5" s="398" t="s">
        <v>3</v>
      </c>
      <c r="D5" s="353" t="str">
        <f>'справка №1-БАЛАНС'!H4</f>
        <v>789ПД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98">
        <f>'справка №1-БАЛАНС'!E5</f>
        <v>42004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6</v>
      </c>
      <c r="D10" s="92"/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-20</v>
      </c>
      <c r="D11" s="92">
        <v>-21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-16</v>
      </c>
      <c r="D13" s="92">
        <v>-13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9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10</v>
      </c>
      <c r="D16" s="92">
        <v>30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-2</v>
      </c>
      <c r="D19" s="92">
        <v>-1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-13</v>
      </c>
      <c r="D20" s="93">
        <f>SUM(D10:D19)</f>
        <v>-5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>
        <v>-34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-671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>
        <v>671</v>
      </c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-34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-13</v>
      </c>
      <c r="D43" s="93">
        <f>D42+D32+D20</f>
        <v>-39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774</v>
      </c>
      <c r="D44" s="184">
        <v>813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761</v>
      </c>
      <c r="D45" s="93">
        <f>D44+D43</f>
        <v>774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761</v>
      </c>
      <c r="D46" s="94">
        <v>774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04"/>
      <c r="D50" s="604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778</v>
      </c>
      <c r="C52" s="604"/>
      <c r="D52" s="604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="68" zoomScaleNormal="68" zoomScalePageLayoutView="0" workbookViewId="0" topLeftCell="A1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457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7" t="str">
        <f>'справка №1-БАЛАНС'!E3</f>
        <v>КАПМАН ГРИЙН ЕНЕРДЖИ ФОНД АД</v>
      </c>
      <c r="D3" s="608"/>
      <c r="E3" s="608"/>
      <c r="F3" s="608"/>
      <c r="G3" s="608"/>
      <c r="H3" s="574"/>
      <c r="I3" s="574"/>
      <c r="J3" s="2"/>
      <c r="K3" s="573" t="s">
        <v>2</v>
      </c>
      <c r="L3" s="573"/>
      <c r="M3" s="592">
        <f>'справка №1-БАЛАНС'!H3</f>
        <v>175433155</v>
      </c>
      <c r="N3" s="3"/>
    </row>
    <row r="4" spans="1:15" s="5" customFormat="1" ht="13.5" customHeight="1">
      <c r="A4" s="6" t="s">
        <v>863</v>
      </c>
      <c r="B4" s="574"/>
      <c r="C4" s="607" t="str">
        <f>'справка №1-БАЛАНС'!E4</f>
        <v>КОНСОЛИДИРАН</v>
      </c>
      <c r="D4" s="607"/>
      <c r="E4" s="609"/>
      <c r="F4" s="607"/>
      <c r="G4" s="607"/>
      <c r="H4" s="533"/>
      <c r="I4" s="533"/>
      <c r="J4" s="594"/>
      <c r="K4" s="582" t="s">
        <v>3</v>
      </c>
      <c r="L4" s="582"/>
      <c r="M4" s="593" t="str">
        <f>'справка №1-БАЛАНС'!H4</f>
        <v>789ПД</v>
      </c>
      <c r="N4" s="7"/>
      <c r="O4" s="8"/>
    </row>
    <row r="5" spans="1:14" s="5" customFormat="1" ht="12.75" customHeight="1">
      <c r="A5" s="6" t="s">
        <v>4</v>
      </c>
      <c r="B5" s="572"/>
      <c r="C5" s="610">
        <f>'справка №1-БАЛАНС'!E5</f>
        <v>42004</v>
      </c>
      <c r="D5" s="608"/>
      <c r="E5" s="608"/>
      <c r="F5" s="608"/>
      <c r="G5" s="608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1208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8</v>
      </c>
      <c r="J11" s="96">
        <f>'справка №1-БАЛАНС'!H29+'справка №1-БАЛАНС'!H32</f>
        <v>-7</v>
      </c>
      <c r="K11" s="98"/>
      <c r="L11" s="424">
        <f>SUM(C11:K11)</f>
        <v>1209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1208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8</v>
      </c>
      <c r="J15" s="99">
        <f t="shared" si="2"/>
        <v>-7</v>
      </c>
      <c r="K15" s="99">
        <f t="shared" si="2"/>
        <v>0</v>
      </c>
      <c r="L15" s="424">
        <f t="shared" si="1"/>
        <v>1209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-11</v>
      </c>
      <c r="K16" s="98"/>
      <c r="L16" s="424">
        <f t="shared" si="1"/>
        <v>-11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>
        <v>-5</v>
      </c>
      <c r="J20" s="98">
        <v>5</v>
      </c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1208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3</v>
      </c>
      <c r="J29" s="97">
        <f t="shared" si="6"/>
        <v>-13</v>
      </c>
      <c r="K29" s="97">
        <f t="shared" si="6"/>
        <v>0</v>
      </c>
      <c r="L29" s="424">
        <f t="shared" si="1"/>
        <v>1198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1208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3</v>
      </c>
      <c r="J32" s="97">
        <f t="shared" si="7"/>
        <v>-13</v>
      </c>
      <c r="K32" s="97">
        <f t="shared" si="7"/>
        <v>0</v>
      </c>
      <c r="L32" s="424">
        <f t="shared" si="1"/>
        <v>1198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06" t="s">
        <v>518</v>
      </c>
      <c r="E35" s="606"/>
      <c r="F35" s="606"/>
      <c r="G35" s="606"/>
      <c r="H35" s="606"/>
      <c r="I35" s="606"/>
      <c r="J35" s="24" t="s">
        <v>853</v>
      </c>
      <c r="K35" s="24"/>
      <c r="L35" s="606"/>
      <c r="M35" s="606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4" right="0.2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57" zoomScaleNormal="57" zoomScalePageLayoutView="0" workbookViewId="0" topLeftCell="B1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381</v>
      </c>
      <c r="B2" s="617"/>
      <c r="C2" s="585"/>
      <c r="D2" s="585"/>
      <c r="E2" s="607" t="str">
        <f>'справка №1-БАЛАНС'!E3</f>
        <v>КАПМАН ГРИЙН ЕНЕРДЖИ ФОНД АД</v>
      </c>
      <c r="F2" s="618"/>
      <c r="G2" s="618"/>
      <c r="H2" s="585"/>
      <c r="I2" s="441"/>
      <c r="J2" s="441"/>
      <c r="K2" s="441"/>
      <c r="L2" s="441"/>
      <c r="M2" s="611" t="s">
        <v>2</v>
      </c>
      <c r="N2" s="612"/>
      <c r="O2" s="612"/>
      <c r="P2" s="613">
        <f>'справка №1-БАЛАНС'!H3</f>
        <v>175433155</v>
      </c>
      <c r="Q2" s="613"/>
      <c r="R2" s="353"/>
    </row>
    <row r="3" spans="1:18" ht="15">
      <c r="A3" s="616" t="s">
        <v>4</v>
      </c>
      <c r="B3" s="617"/>
      <c r="C3" s="586"/>
      <c r="D3" s="586"/>
      <c r="E3" s="610">
        <f>'справка №1-БАЛАНС'!E5</f>
        <v>42004</v>
      </c>
      <c r="F3" s="619"/>
      <c r="G3" s="619"/>
      <c r="H3" s="443"/>
      <c r="I3" s="443"/>
      <c r="J3" s="443"/>
      <c r="K3" s="443"/>
      <c r="L3" s="443"/>
      <c r="M3" s="614" t="s">
        <v>3</v>
      </c>
      <c r="N3" s="614"/>
      <c r="O3" s="577"/>
      <c r="P3" s="615" t="str">
        <f>'справка №1-БАЛАНС'!H4</f>
        <v>789ПД</v>
      </c>
      <c r="Q3" s="615"/>
      <c r="R3" s="354"/>
    </row>
    <row r="4" spans="1:18" ht="12.75">
      <c r="A4" s="436" t="s">
        <v>520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2" t="s">
        <v>460</v>
      </c>
      <c r="B5" s="623"/>
      <c r="C5" s="626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9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9" t="s">
        <v>526</v>
      </c>
      <c r="R5" s="629" t="s">
        <v>527</v>
      </c>
    </row>
    <row r="6" spans="1:18" s="44" customFormat="1" ht="48">
      <c r="A6" s="624"/>
      <c r="B6" s="625"/>
      <c r="C6" s="627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30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30"/>
      <c r="R6" s="630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>
        <v>39</v>
      </c>
      <c r="E11" s="243"/>
      <c r="F11" s="243"/>
      <c r="G11" s="113">
        <f t="shared" si="2"/>
        <v>39</v>
      </c>
      <c r="H11" s="103"/>
      <c r="I11" s="103"/>
      <c r="J11" s="113">
        <f t="shared" si="3"/>
        <v>39</v>
      </c>
      <c r="K11" s="103"/>
      <c r="L11" s="103">
        <v>2</v>
      </c>
      <c r="M11" s="103"/>
      <c r="N11" s="113">
        <f t="shared" si="4"/>
        <v>2</v>
      </c>
      <c r="O11" s="103"/>
      <c r="P11" s="103"/>
      <c r="Q11" s="113">
        <f t="shared" si="0"/>
        <v>2</v>
      </c>
      <c r="R11" s="113">
        <f t="shared" si="1"/>
        <v>37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/>
      <c r="E15" s="565">
        <v>1</v>
      </c>
      <c r="F15" s="565"/>
      <c r="G15" s="113">
        <f t="shared" si="2"/>
        <v>1</v>
      </c>
      <c r="H15" s="566"/>
      <c r="I15" s="566"/>
      <c r="J15" s="113">
        <f t="shared" si="3"/>
        <v>1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39</v>
      </c>
      <c r="E17" s="248">
        <f>SUM(E9:E16)</f>
        <v>1</v>
      </c>
      <c r="F17" s="248">
        <f>SUM(F9:F16)</f>
        <v>0</v>
      </c>
      <c r="G17" s="113">
        <f t="shared" si="2"/>
        <v>40</v>
      </c>
      <c r="H17" s="114">
        <f>SUM(H9:H16)</f>
        <v>0</v>
      </c>
      <c r="I17" s="114">
        <f>SUM(I9:I16)</f>
        <v>0</v>
      </c>
      <c r="J17" s="113">
        <f t="shared" si="3"/>
        <v>40</v>
      </c>
      <c r="K17" s="114">
        <f>SUM(K9:K16)</f>
        <v>0</v>
      </c>
      <c r="L17" s="114">
        <f>SUM(L9:L16)</f>
        <v>2</v>
      </c>
      <c r="M17" s="114">
        <f>SUM(M9:M16)</f>
        <v>0</v>
      </c>
      <c r="N17" s="113">
        <f t="shared" si="4"/>
        <v>2</v>
      </c>
      <c r="O17" s="114">
        <f>SUM(O9:O16)</f>
        <v>0</v>
      </c>
      <c r="P17" s="114">
        <f>SUM(P9:P16)</f>
        <v>0</v>
      </c>
      <c r="Q17" s="113">
        <f t="shared" si="5"/>
        <v>2</v>
      </c>
      <c r="R17" s="113">
        <f t="shared" si="6"/>
        <v>38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849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39</v>
      </c>
      <c r="E40" s="547">
        <f>E17+E18+E19+E25+E38+E39</f>
        <v>1</v>
      </c>
      <c r="F40" s="547">
        <f aca="true" t="shared" si="13" ref="F40:R40">F17+F18+F19+F25+F38+F39</f>
        <v>0</v>
      </c>
      <c r="G40" s="547">
        <f t="shared" si="13"/>
        <v>40</v>
      </c>
      <c r="H40" s="547">
        <f t="shared" si="13"/>
        <v>0</v>
      </c>
      <c r="I40" s="547">
        <f t="shared" si="13"/>
        <v>0</v>
      </c>
      <c r="J40" s="547">
        <f t="shared" si="13"/>
        <v>40</v>
      </c>
      <c r="K40" s="547">
        <f t="shared" si="13"/>
        <v>0</v>
      </c>
      <c r="L40" s="547">
        <f t="shared" si="13"/>
        <v>2</v>
      </c>
      <c r="M40" s="547">
        <f t="shared" si="13"/>
        <v>0</v>
      </c>
      <c r="N40" s="547">
        <f t="shared" si="13"/>
        <v>2</v>
      </c>
      <c r="O40" s="547">
        <f t="shared" si="13"/>
        <v>0</v>
      </c>
      <c r="P40" s="547">
        <f t="shared" si="13"/>
        <v>0</v>
      </c>
      <c r="Q40" s="547">
        <f t="shared" si="13"/>
        <v>2</v>
      </c>
      <c r="R40" s="547">
        <f t="shared" si="13"/>
        <v>38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605</v>
      </c>
      <c r="I44" s="447"/>
      <c r="J44" s="447"/>
      <c r="K44" s="628"/>
      <c r="L44" s="628"/>
      <c r="M44" s="628"/>
      <c r="N44" s="628"/>
      <c r="O44" s="612" t="s">
        <v>778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="84" zoomScaleNormal="84" zoomScalePageLayoutView="0" workbookViewId="0" topLeftCell="A58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606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КАПМАН ГРИЙН ЕНЕРДЖИ ФОНД АД</v>
      </c>
      <c r="B3" s="635"/>
      <c r="C3" s="353" t="s">
        <v>2</v>
      </c>
      <c r="E3" s="353">
        <f>'справка №1-БАЛАНС'!H3</f>
        <v>175433155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42004</v>
      </c>
      <c r="B4" s="636"/>
      <c r="C4" s="354" t="s">
        <v>3</v>
      </c>
      <c r="D4" s="354"/>
      <c r="E4" s="353" t="str">
        <f>'справка №1-БАЛАНС'!H4</f>
        <v>789ПД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607</v>
      </c>
      <c r="B5" s="512"/>
      <c r="C5" s="513"/>
      <c r="D5" s="513"/>
      <c r="E5" s="514" t="s">
        <v>608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609</v>
      </c>
      <c r="D6" s="192" t="s">
        <v>610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611</v>
      </c>
      <c r="E7" s="171" t="s">
        <v>612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613</v>
      </c>
      <c r="B9" s="486" t="s">
        <v>614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615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616</v>
      </c>
      <c r="B11" s="489" t="s">
        <v>617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618</v>
      </c>
      <c r="B12" s="489" t="s">
        <v>619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620</v>
      </c>
      <c r="B13" s="489" t="s">
        <v>621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622</v>
      </c>
      <c r="B14" s="489" t="s">
        <v>623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624</v>
      </c>
      <c r="B15" s="489" t="s">
        <v>625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626</v>
      </c>
      <c r="B16" s="489" t="s">
        <v>627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628</v>
      </c>
      <c r="B17" s="489" t="s">
        <v>629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622</v>
      </c>
      <c r="B18" s="489" t="s">
        <v>630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631</v>
      </c>
      <c r="B19" s="486" t="s">
        <v>632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633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634</v>
      </c>
      <c r="B21" s="486" t="s">
        <v>635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636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637</v>
      </c>
      <c r="B24" s="489" t="s">
        <v>638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639</v>
      </c>
      <c r="B25" s="489" t="s">
        <v>640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641</v>
      </c>
      <c r="B26" s="489" t="s">
        <v>642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643</v>
      </c>
      <c r="B27" s="489" t="s">
        <v>644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645</v>
      </c>
      <c r="B28" s="489" t="s">
        <v>646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647</v>
      </c>
      <c r="B29" s="489" t="s">
        <v>648</v>
      </c>
      <c r="C29" s="153">
        <v>399</v>
      </c>
      <c r="D29" s="153">
        <v>399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649</v>
      </c>
      <c r="B30" s="489" t="s">
        <v>650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651</v>
      </c>
      <c r="B31" s="489" t="s">
        <v>652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653</v>
      </c>
      <c r="B32" s="489" t="s">
        <v>654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655</v>
      </c>
      <c r="B33" s="489" t="s">
        <v>656</v>
      </c>
      <c r="C33" s="150">
        <f>SUM(C34:C37)</f>
        <v>1</v>
      </c>
      <c r="D33" s="150">
        <f>SUM(D34:D37)</f>
        <v>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657</v>
      </c>
      <c r="B34" s="489" t="s">
        <v>658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659</v>
      </c>
      <c r="B35" s="489" t="s">
        <v>660</v>
      </c>
      <c r="C35" s="153">
        <v>1</v>
      </c>
      <c r="D35" s="153">
        <v>1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661</v>
      </c>
      <c r="B36" s="489" t="s">
        <v>662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663</v>
      </c>
      <c r="B37" s="489" t="s">
        <v>664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665</v>
      </c>
      <c r="B38" s="489" t="s">
        <v>666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667</v>
      </c>
      <c r="B39" s="489" t="s">
        <v>668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669</v>
      </c>
      <c r="B40" s="489" t="s">
        <v>670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671</v>
      </c>
      <c r="B41" s="489" t="s">
        <v>672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673</v>
      </c>
      <c r="B42" s="489" t="s">
        <v>674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675</v>
      </c>
      <c r="B43" s="486" t="s">
        <v>676</v>
      </c>
      <c r="C43" s="149">
        <f>C24+C28+C29+C31+C30+C32+C33+C38</f>
        <v>400</v>
      </c>
      <c r="D43" s="149">
        <f>D24+D28+D29+D31+D30+D32+D33+D38</f>
        <v>400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677</v>
      </c>
      <c r="B44" s="487" t="s">
        <v>678</v>
      </c>
      <c r="C44" s="148">
        <f>C43+C21+C19+C9</f>
        <v>400</v>
      </c>
      <c r="D44" s="148">
        <f>D43+D21+D19+D9</f>
        <v>400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679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680</v>
      </c>
      <c r="D48" s="192" t="s">
        <v>681</v>
      </c>
      <c r="E48" s="192"/>
      <c r="F48" s="192" t="s">
        <v>682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611</v>
      </c>
      <c r="E49" s="485" t="s">
        <v>612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683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684</v>
      </c>
      <c r="B52" s="489" t="s">
        <v>685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686</v>
      </c>
      <c r="B53" s="489" t="s">
        <v>687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688</v>
      </c>
      <c r="B54" s="489" t="s">
        <v>689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673</v>
      </c>
      <c r="B55" s="489" t="s">
        <v>690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691</v>
      </c>
      <c r="B56" s="489" t="s">
        <v>692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693</v>
      </c>
      <c r="B57" s="489" t="s">
        <v>694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695</v>
      </c>
      <c r="B58" s="489" t="s">
        <v>696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697</v>
      </c>
      <c r="B59" s="489" t="s">
        <v>698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695</v>
      </c>
      <c r="B60" s="489" t="s">
        <v>699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700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701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702</v>
      </c>
      <c r="B63" s="489" t="s">
        <v>703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704</v>
      </c>
      <c r="B64" s="489" t="s">
        <v>705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706</v>
      </c>
      <c r="B65" s="489" t="s">
        <v>707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708</v>
      </c>
      <c r="B66" s="486" t="s">
        <v>709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710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711</v>
      </c>
      <c r="B68" s="499" t="s">
        <v>712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713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684</v>
      </c>
      <c r="B71" s="489" t="s">
        <v>714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715</v>
      </c>
      <c r="B72" s="489" t="s">
        <v>716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717</v>
      </c>
      <c r="B73" s="489" t="s">
        <v>718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719</v>
      </c>
      <c r="B74" s="489" t="s">
        <v>720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691</v>
      </c>
      <c r="B75" s="489" t="s">
        <v>721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722</v>
      </c>
      <c r="B76" s="489" t="s">
        <v>723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724</v>
      </c>
      <c r="B77" s="489" t="s">
        <v>725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726</v>
      </c>
      <c r="B78" s="489" t="s">
        <v>727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695</v>
      </c>
      <c r="B79" s="489" t="s">
        <v>728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729</v>
      </c>
      <c r="B80" s="489" t="s">
        <v>730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731</v>
      </c>
      <c r="B81" s="489" t="s">
        <v>732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733</v>
      </c>
      <c r="B82" s="489" t="s">
        <v>734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735</v>
      </c>
      <c r="B83" s="489" t="s">
        <v>736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737</v>
      </c>
      <c r="B84" s="489" t="s">
        <v>738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739</v>
      </c>
      <c r="B85" s="489" t="s">
        <v>740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1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741</v>
      </c>
      <c r="B86" s="489" t="s">
        <v>742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743</v>
      </c>
      <c r="B87" s="489" t="s">
        <v>744</v>
      </c>
      <c r="C87" s="153">
        <v>1</v>
      </c>
      <c r="D87" s="153">
        <v>1</v>
      </c>
      <c r="E87" s="165">
        <f t="shared" si="1"/>
        <v>0</v>
      </c>
      <c r="F87" s="153">
        <v>1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745</v>
      </c>
      <c r="B88" s="489" t="s">
        <v>746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747</v>
      </c>
      <c r="B89" s="489" t="s">
        <v>748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749</v>
      </c>
      <c r="B90" s="489" t="s">
        <v>750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751</v>
      </c>
      <c r="B91" s="489" t="s">
        <v>752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659</v>
      </c>
      <c r="B92" s="489" t="s">
        <v>753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663</v>
      </c>
      <c r="B93" s="489" t="s">
        <v>754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755</v>
      </c>
      <c r="B94" s="489" t="s">
        <v>756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757</v>
      </c>
      <c r="B95" s="489" t="s">
        <v>758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759</v>
      </c>
      <c r="B96" s="499" t="s">
        <v>760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1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761</v>
      </c>
      <c r="B97" s="487" t="s">
        <v>762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1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763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764</v>
      </c>
      <c r="D100" s="160" t="s">
        <v>765</v>
      </c>
      <c r="E100" s="160" t="s">
        <v>766</v>
      </c>
      <c r="F100" s="160" t="s">
        <v>767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768</v>
      </c>
      <c r="B102" s="489" t="s">
        <v>769</v>
      </c>
      <c r="C102" s="153">
        <v>1</v>
      </c>
      <c r="D102" s="153"/>
      <c r="E102" s="153"/>
      <c r="F102" s="172">
        <f>C102+D102-E102</f>
        <v>1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770</v>
      </c>
      <c r="B103" s="489" t="s">
        <v>771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772</v>
      </c>
      <c r="B104" s="489" t="s">
        <v>773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774</v>
      </c>
      <c r="B105" s="487" t="s">
        <v>775</v>
      </c>
      <c r="C105" s="148">
        <f>SUM(C102:C104)</f>
        <v>1</v>
      </c>
      <c r="D105" s="148">
        <f>SUM(D102:D104)</f>
        <v>0</v>
      </c>
      <c r="E105" s="148">
        <f>SUM(E102:E104)</f>
        <v>0</v>
      </c>
      <c r="F105" s="148">
        <f>SUM(F102:F104)</f>
        <v>1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776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777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869</v>
      </c>
      <c r="B109" s="632"/>
      <c r="C109" s="632" t="s">
        <v>379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778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3" zoomScaleNormal="73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779</v>
      </c>
      <c r="F2" s="517"/>
      <c r="G2" s="517"/>
      <c r="H2" s="515"/>
      <c r="I2" s="515"/>
    </row>
    <row r="3" spans="1:9" ht="12">
      <c r="A3" s="515"/>
      <c r="B3" s="516"/>
      <c r="C3" s="518" t="s">
        <v>780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07" t="str">
        <f>'справка №1-БАЛАНС'!E3</f>
        <v>КАПМАН ГРИЙН ЕНЕРДЖИ ФОНД АД</v>
      </c>
      <c r="D4" s="619"/>
      <c r="E4" s="619"/>
      <c r="F4" s="578"/>
      <c r="G4" s="580" t="s">
        <v>2</v>
      </c>
      <c r="H4" s="580"/>
      <c r="I4" s="589">
        <f>'справка №1-БАЛАНС'!H3</f>
        <v>175433155</v>
      </c>
    </row>
    <row r="5" spans="1:9" ht="15">
      <c r="A5" s="522" t="s">
        <v>4</v>
      </c>
      <c r="B5" s="579"/>
      <c r="C5" s="610">
        <f>'справка №1-БАЛАНС'!E5</f>
        <v>42004</v>
      </c>
      <c r="D5" s="639"/>
      <c r="E5" s="639"/>
      <c r="F5" s="579"/>
      <c r="G5" s="354" t="s">
        <v>3</v>
      </c>
      <c r="H5" s="581"/>
      <c r="I5" s="588" t="str">
        <f>'справка №1-БАЛАНС'!H4</f>
        <v>789ПД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781</v>
      </c>
    </row>
    <row r="7" spans="1:9" s="122" customFormat="1" ht="12">
      <c r="A7" s="194" t="s">
        <v>460</v>
      </c>
      <c r="B7" s="120"/>
      <c r="C7" s="194" t="s">
        <v>782</v>
      </c>
      <c r="D7" s="195"/>
      <c r="E7" s="196"/>
      <c r="F7" s="197" t="s">
        <v>783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784</v>
      </c>
      <c r="D8" s="124" t="s">
        <v>785</v>
      </c>
      <c r="E8" s="124" t="s">
        <v>786</v>
      </c>
      <c r="F8" s="196" t="s">
        <v>787</v>
      </c>
      <c r="G8" s="198" t="s">
        <v>788</v>
      </c>
      <c r="H8" s="198"/>
      <c r="I8" s="198" t="s">
        <v>789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790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791</v>
      </c>
      <c r="B12" s="132" t="s">
        <v>792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793</v>
      </c>
      <c r="B13" s="132" t="s">
        <v>794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795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796</v>
      </c>
      <c r="B15" s="132" t="s">
        <v>797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798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799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800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791</v>
      </c>
      <c r="B19" s="132" t="s">
        <v>801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802</v>
      </c>
      <c r="B20" s="132" t="s">
        <v>803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804</v>
      </c>
      <c r="B21" s="132" t="s">
        <v>805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806</v>
      </c>
      <c r="B22" s="132" t="s">
        <v>807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808</v>
      </c>
      <c r="B23" s="132" t="s">
        <v>809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810</v>
      </c>
      <c r="B24" s="132" t="s">
        <v>811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812</v>
      </c>
      <c r="B25" s="137" t="s">
        <v>813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814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815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869</v>
      </c>
      <c r="B30" s="638"/>
      <c r="C30" s="638"/>
      <c r="D30" s="568" t="s">
        <v>816</v>
      </c>
      <c r="E30" s="637"/>
      <c r="F30" s="637"/>
      <c r="G30" s="637"/>
      <c r="H30" s="519" t="s">
        <v>778</v>
      </c>
      <c r="I30" s="637"/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07" t="str">
        <f>'справка №1-БАЛАНС'!E3</f>
        <v>КАПМАН ГРИЙН ЕНЕРДЖИ ФОНД АД</v>
      </c>
      <c r="C5" s="618"/>
      <c r="D5" s="587"/>
      <c r="E5" s="353" t="s">
        <v>2</v>
      </c>
      <c r="F5" s="590">
        <f>'справка №1-БАЛАНС'!H3</f>
        <v>175433155</v>
      </c>
    </row>
    <row r="6" spans="1:13" ht="15" customHeight="1">
      <c r="A6" s="54" t="s">
        <v>819</v>
      </c>
      <c r="B6" s="610">
        <f>'справка №1-БАЛАНС'!E5</f>
        <v>42004</v>
      </c>
      <c r="C6" s="639"/>
      <c r="D6" s="55"/>
      <c r="E6" s="354" t="s">
        <v>3</v>
      </c>
      <c r="F6" s="591" t="str">
        <f>'справка №1-БАЛАНС'!H4</f>
        <v>789ПД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41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7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870</v>
      </c>
      <c r="B151" s="561"/>
      <c r="C151" s="640" t="s">
        <v>846</v>
      </c>
      <c r="D151" s="640"/>
      <c r="E151" s="640"/>
      <c r="F151" s="64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0" t="s">
        <v>852</v>
      </c>
      <c r="D153" s="640"/>
      <c r="E153" s="640"/>
      <c r="F153" s="640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 Velkova</cp:lastModifiedBy>
  <cp:lastPrinted>2015-04-03T12:47:09Z</cp:lastPrinted>
  <dcterms:created xsi:type="dcterms:W3CDTF">2000-06-29T12:02:40Z</dcterms:created>
  <dcterms:modified xsi:type="dcterms:W3CDTF">2015-04-03T12:47:13Z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