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<sst xmlns="http://schemas.openxmlformats.org/spreadsheetml/2006/main" count="1049" uniqueCount="868">
  <si>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</si>
  <si>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</si>
  <si>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</si>
  <si>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</si>
  <si>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</si>
  <si>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</si>
  <si>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</si>
  <si>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</si>
  <si>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</si>
  <si>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</si>
  <si>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</si>
  <si>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</si>
  <si>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</si>
  <si>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</si>
  <si>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</si>
  <si>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</si>
  <si>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</si>
  <si>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</si>
  <si>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</si>
  <si>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</si>
  <si>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</si>
  <si>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</si>
  <si>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</si>
  <si>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</si>
  <si>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</si>
  <si>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</si>
  <si>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</si>
  <si>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</si>
  <si>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</si>
  <si>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</si>
  <si>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</si>
  <si>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</si>
  <si>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</si>
  <si>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</si>
  <si>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</si>
  <si>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</si>
  <si>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</si>
  <si>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</si>
  <si>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</si>
  <si>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</si>
  <si>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</si>
  <si>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</si>
  <si>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</si>
  <si>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</si>
  <si>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</si>
  <si>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</si>
  <si>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</si>
  <si>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</si>
  <si>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</si>
  <si>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</si>
  <si>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</si>
  <si>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</si>
  <si>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</si>
  <si>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</si>
  <si>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</si>
  <si>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</si>
  <si>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</si>
  <si>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</si>
  <si>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</si>
  <si>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</si>
  <si>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</si>
  <si>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</si>
  <si>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</si>
  <si>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</si>
  <si>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</si>
  <si>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</si>
  <si>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</si>
  <si>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</si>
  <si>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</si>
  <si>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</si>
  <si>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</si>
  <si>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</si>
  <si>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</si>
  <si>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</si>
  <si>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</si>
  <si>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</si>
  <si>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</si>
  <si>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</si>
  <si>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</si>
  <si>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</si>
  <si>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</si>
  <si>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</si>
  <si>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</si>
  <si>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</si>
  <si>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</si>
  <si>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</si>
  <si>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</si>
  <si>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</si>
  <si>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</si>
  <si>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</si>
  <si>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</si>
  <si>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</si>
  <si>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</si>
  <si>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</si>
  <si>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</si>
  <si>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</si>
  <si>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</si>
  <si>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</si>
  <si>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</si>
  <si>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</si>
  <si>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</si>
  <si>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</si>
  <si>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</si>
  <si>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</si>
  <si>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</si>
  <si>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</si>
  <si>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</si>
  <si>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</si>
  <si>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</si>
  <si>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</si>
  <si>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</si>
  <si>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</si>
  <si>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</si>
  <si>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</si>
  <si>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</si>
  <si>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</si>
  <si>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</si>
  <si>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</si>
  <si>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</si>
  <si>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</si>
  <si>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</si>
  <si>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</si>
  <si>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</si>
  <si>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</si>
  <si>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</si>
  <si>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</si>
  <si>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</si>
  <si>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</si>
  <si>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</si>
  <si>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</si>
  <si>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</si>
  <si>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</si>
  <si>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</si>
  <si>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</si>
  <si>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</si>
  <si>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</si>
  <si>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</si>
  <si>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</si>
  <si>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</si>
  <si>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</si>
  <si>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</si>
  <si>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</si>
  <si>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</si>
  <si>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</si>
  <si>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</si>
  <si>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</si>
  <si>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</si>
  <si>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</si>
  <si>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</si>
  <si>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</si>
  <si>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</si>
  <si>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</si>
  <si>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</si>
  <si>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</si>
  <si>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</si>
  <si>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</si>
  <si>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</si>
  <si>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</si>
  <si>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</si>
  <si>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</si>
  <si>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</si>
  <si>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</si>
  <si>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</si>
  <si>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</si>
  <si>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</si>
  <si>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</si>
  <si>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</si>
  <si>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</si>
  <si>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</si>
  <si>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</si>
  <si>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</si>
  <si>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</si>
  <si>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</si>
  <si>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</si>
  <si>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</si>
  <si>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</si>
  <si>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</si>
  <si>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</si>
  <si>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</si>
  <si>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</si>
  <si>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</si>
  <si>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</si>
  <si>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</si>
  <si>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</si>
  <si>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</si>
  <si>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</si>
  <si>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</si>
  <si>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</si>
  <si>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</si>
  <si>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</si>
  <si>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</si>
  <si>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</si>
  <si>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</si>
  <si>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</si>
  <si>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</si>
  <si>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</si>
  <si>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</si>
  <si>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</si>
  <si>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</si>
  <si>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</si>
  <si>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</si>
  <si>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</si>
  <si>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</si>
  <si>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</si>
  <si>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</si>
  <si>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</si>
  <si>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</si>
  <si>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</si>
  <si>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</si>
  <si>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</si>
  <si>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</si>
  <si>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</si>
  <si>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</si>
  <si>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</si>
  <si>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</si>
  <si>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</si>
  <si>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</si>
  <si>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</si>
  <si>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</si>
  <si>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</si>
  <si>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</si>
  <si>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</si>
  <si>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</si>
  <si>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</si>
  <si>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</si>
  <si>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</si>
  <si>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</si>
  <si>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</si>
  <si>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</si>
  <si>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</si>
  <si>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</si>
  <si>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</si>
  <si>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</si>
  <si>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</si>
  <si>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</si>
  <si>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</si>
  <si>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</si>
  <si>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</si>
  <si>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</si>
  <si>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</si>
  <si>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</si>
  <si>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</si>
  <si>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</si>
  <si>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</si>
  <si>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</si>
  <si>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</si>
  <si>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</si>
  <si>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</si>
  <si>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</si>
  <si>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</si>
  <si>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</si>
  <si>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</si>
  <si>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</si>
  <si>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</si>
  <si>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</si>
  <si>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</si>
  <si>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</si>
  <si>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</si>
  <si>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</si>
  <si>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</si>
  <si>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</si>
  <si>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</si>
  <si>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</si>
  <si>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</si>
  <si>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</si>
  <si>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</si>
  <si>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</si>
  <si>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</si>
  <si>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</si>
  <si>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</si>
  <si>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</si>
  <si>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</si>
  <si>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</si>
  <si>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</si>
  <si>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</si>
  <si>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</si>
  <si>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</si>
  <si>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</si>
  <si>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</si>
  <si>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</si>
  <si>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</si>
  <si>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</si>
  <si>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</si>
  <si>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</si>
  <si>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</si>
  <si>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</si>
  <si>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</si>
  <si>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</si>
  <si>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</si>
  <si>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</si>
  <si>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</si>
  <si>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</si>
  <si>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</si>
  <si>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</si>
  <si>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</si>
  <si>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</si>
  <si>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</si>
  <si>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</si>
  <si>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</si>
  <si>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</si>
  <si>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</si>
  <si>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</si>
  <si>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</si>
  <si>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</si>
  <si>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</si>
  <si>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</si>
  <si>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</si>
  <si>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</si>
  <si>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</si>
  <si>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</si>
  <si>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</si>
  <si>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</si>
  <si>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</si>
  <si>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</si>
  <si>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</si>
  <si>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</si>
  <si>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</si>
  <si>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</si>
  <si>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</si>
  <si>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</si>
  <si>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</si>
  <si>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</si>
  <si>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</si>
  <si>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</si>
  <si>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</si>
  <si>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</si>
  <si>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</si>
  <si>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</si>
  <si>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</si>
  <si>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</si>
  <si>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</si>
  <si>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</si>
  <si>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</si>
  <si>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</si>
  <si>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</si>
  <si>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</si>
  <si>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</si>
  <si>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</si>
  <si>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</si>
  <si>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</si>
  <si>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</si>
  <si>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</si>
  <si>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</si>
  <si>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</si>
  <si>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</si>
  <si>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</si>
  <si>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</si>
  <si>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</si>
  <si>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</si>
  <si>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</si>
  <si>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</si>
  <si>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</si>
  <si>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</si>
  <si>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</si>
  <si>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</si>
  <si>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</si>
  <si>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</si>
  <si>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</si>
  <si>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</si>
  <si>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</si>
  <si>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</si>
  <si>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</si>
  <si>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</si>
  <si>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</si>
  <si>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</si>
  <si>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</si>
  <si>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</si>
  <si>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</si>
  <si>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</si>
  <si>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</si>
  <si>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</si>
  <si>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</si>
  <si>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</si>
  <si>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</si>
  <si>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</si>
  <si>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</si>
  <si>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</si>
  <si>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</si>
  <si>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</si>
  <si>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</si>
  <si>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</si>
  <si>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</si>
  <si>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</si>
  <si>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</si>
  <si>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</si>
  <si>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</si>
  <si>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</si>
  <si>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</si>
  <si>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</si>
  <si>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</si>
  <si>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</si>
  <si>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</si>
  <si>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</si>
  <si>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</si>
  <si>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</si>
  <si>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</si>
  <si>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</si>
  <si>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</si>
  <si>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</si>
  <si>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</si>
  <si>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</si>
  <si>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</si>
  <si>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</si>
  <si>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</si>
  <si>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</si>
  <si>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</si>
  <si>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</si>
  <si>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</si>
  <si>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</si>
  <si>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</si>
  <si>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</si>
  <si>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</si>
  <si>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</si>
  <si>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</si>
  <si>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</si>
  <si>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</si>
  <si>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</si>
  <si>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</si>
  <si>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</si>
  <si>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</si>
  <si>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</si>
  <si>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</si>
  <si>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</si>
  <si>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</si>
  <si>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</si>
  <si>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</si>
  <si>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</si>
  <si>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</si>
  <si>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</si>
  <si>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</si>
  <si>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</si>
  <si>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</si>
  <si>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</si>
  <si>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</si>
  <si>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</si>
  <si>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</si>
  <si>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</si>
  <si>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</si>
  <si>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</si>
  <si>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</si>
  <si>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</si>
  <si>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</si>
  <si>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</si>
  <si>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</si>
  <si>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</si>
  <si>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</si>
  <si>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</si>
  <si>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</si>
  <si>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</si>
  <si>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</si>
  <si>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</si>
  <si>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</si>
  <si>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</si>
  <si>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</si>
  <si>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</si>
  <si>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</si>
  <si>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</si>
  <si>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</si>
  <si>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</si>
  <si>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</si>
  <si>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</si>
  <si>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</si>
  <si>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</si>
  <si>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</si>
  <si>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</si>
  <si>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</si>
  <si>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</si>
  <si>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</si>
  <si>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</si>
  <si>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</si>
  <si>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</si>
  <si>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</si>
  <si>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</si>
  <si>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</si>
  <si>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</si>
  <si>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</si>
  <si>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</si>
  <si>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</si>
  <si>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</si>
  <si>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</si>
  <si>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</si>
  <si>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</si>
  <si>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</si>
  <si>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</si>
  <si>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</si>
  <si>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</si>
  <si>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</si>
  <si>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</si>
  <si>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</si>
  <si>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</si>
  <si>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</si>
  <si>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</si>
  <si>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</si>
  <si>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</si>
  <si>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</si>
  <si>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</si>
  <si>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</si>
  <si>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</si>
  <si>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</si>
  <si>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</si>
  <si>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</si>
  <si>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</si>
  <si>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</si>
  <si>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</si>
  <si>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</si>
  <si>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</si>
  <si>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</si>
  <si>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</si>
  <si>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</si>
  <si>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</si>
  <si>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</si>
  <si>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</si>
  <si>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</si>
  <si>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</si>
  <si>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</si>
  <si>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</si>
  <si>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</si>
  <si>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</si>
  <si>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</si>
  <si>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</si>
  <si>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</si>
  <si>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</si>
  <si>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</si>
  <si>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</si>
  <si>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</si>
  <si>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</si>
  <si>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</si>
  <si>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</si>
  <si>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</si>
  <si>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</si>
  <si>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</si>
  <si>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</si>
  <si>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</si>
  <si>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</si>
  <si>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</si>
  <si>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</si>
  <si>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</si>
  <si>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</si>
  <si>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</si>
  <si>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</si>
  <si>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</si>
  <si>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</si>
  <si>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</si>
  <si>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</si>
  <si>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</si>
  <si>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</si>
  <si>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</si>
  <si>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</si>
  <si>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</si>
  <si>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</si>
  <si>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</si>
  <si>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</si>
  <si>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</si>
  <si>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</si>
  <si>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</si>
  <si>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</si>
  <si>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</si>
  <si>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</si>
  <si>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</si>
  <si>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</si>
  <si>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</si>
  <si>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</si>
  <si>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</si>
  <si>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</si>
  <si>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</si>
  <si>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</si>
  <si>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</si>
  <si>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</si>
  <si>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</si>
  <si>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</si>
  <si>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</si>
  <si>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</si>
  <si>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</si>
  <si>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</si>
  <si>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</si>
  <si>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</si>
  <si>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</si>
  <si>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</si>
  <si>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</si>
  <si>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</si>
  <si>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</si>
  <si>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</si>
  <si>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</si>
  <si>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</si>
  <si>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</si>
  <si>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</si>
  <si>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</si>
  <si>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</si>
  <si>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</si>
  <si>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</si>
  <si>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</si>
  <si>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</si>
  <si>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</si>
  <si>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</si>
  <si>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</si>
  <si>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</si>
  <si>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</si>
  <si>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</si>
  <si>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</si>
  <si>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</si>
  <si>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</si>
  <si>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</si>
  <si>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</si>
  <si>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</si>
  <si>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</si>
  <si>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</si>
  <si>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</si>
  <si>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</si>
  <si>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</si>
  <si>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</si>
  <si>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</si>
  <si>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</si>
  <si>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</si>
  <si>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</si>
  <si>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</si>
  <si>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</si>
  <si>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</si>
  <si>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</si>
  <si>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</si>
  <si>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</si>
  <si>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</si>
  <si>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</si>
  <si>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</si>
  <si>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</si>
  <si>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</si>
  <si>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</si>
  <si>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</si>
  <si>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</si>
  <si>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</si>
  <si>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</si>
  <si>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</si>
  <si>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</si>
  <si>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</si>
  <si>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</si>
  <si>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</si>
  <si>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</si>
  <si>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</si>
  <si>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</si>
  <si>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</si>
  <si>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</si>
  <si>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</si>
  <si>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</si>
  <si>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</si>
  <si>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</si>
  <si>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</si>
  <si>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</si>
  <si>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</si>
  <si>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</si>
  <si>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</si>
  <si>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</si>
  <si>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</si>
  <si>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</si>
  <si>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</si>
  <si>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</si>
  <si>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</si>
  <si>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</si>
  <si>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</si>
  <si>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</si>
  <si>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</si>
  <si>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</si>
  <si>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</si>
  <si>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</si>
  <si>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</si>
  <si>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</si>
  <si>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</si>
  <si>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</si>
  <si>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</si>
  <si>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</si>
  <si>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</si>
  <si>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</si>
  <si>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</si>
  <si>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</si>
  <si>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</si>
  <si>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</si>
  <si>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</si>
  <si>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</si>
  <si>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</si>
  <si>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</si>
  <si>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</si>
  <si>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</si>
  <si>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</si>
  <si>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</si>
  <si>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</si>
  <si>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</si>
  <si>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</si>
  <si>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</si>
  <si>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</si>
  <si>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</si>
  <si>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</si>
  <si>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</si>
  <si>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</si>
  <si>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</si>
  <si>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</si>
  <si>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</si>
  <si>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</si>
  <si>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</si>
  <si>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</si>
  <si>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</si>
  <si>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</si>
  <si>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</si>
  <si>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</si>
  <si>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</si>
  <si>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</si>
  <si>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</si>
  <si>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</si>
  <si>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</si>
  <si>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</si>
  <si>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</si>
  <si>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</si>
  <si>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</si>
  <si>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</si>
  <si>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</si>
  <si>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</si>
  <si>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</si>
  <si>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</si>
  <si>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</si>
  <si>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</si>
  <si>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</si>
  <si>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</si>
  <si>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</si>
  <si>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</si>
  <si>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</si>
  <si>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</si>
  <si>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</si>
  <si>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</si>
  <si>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</si>
  <si>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</si>
  <si>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</si>
  <si>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</si>
  <si>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</si>
  <si>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</si>
  <si>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</si>
  <si>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</si>
  <si>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</si>
  <si>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</si>
  <si>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</si>
  <si>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</si>
  <si>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</si>
  <si>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</si>
  <si>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</si>
  <si>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</si>
  <si>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</si>
  <si>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</si>
  <si>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</si>
  <si>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</si>
  <si>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</si>
  <si>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</si>
  <si>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</si>
  <si>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</si>
  <si>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</si>
  <si>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</si>
  <si>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</si>
  <si>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</si>
  <si>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</si>
  <si>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</si>
  <si>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</si>
  <si>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</si>
  <si>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</si>
  <si>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</si>
  <si>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</si>
  <si>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</si>
  <si>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</si>
  <si>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</si>
  <si>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</si>
  <si>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</si>
  <si>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</si>
  <si>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</si>
  <si>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</si>
  <si>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</si>
  <si>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</si>
  <si>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</si>
  <si>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</si>
  <si>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</si>
  <si>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</si>
  <si>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</si>
  <si>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</si>
  <si>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</si>
  <si>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</si>
  <si>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</si>
  <si>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</si>
  <si>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</si>
  <si>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</si>
  <si>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</si>
  <si>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</si>
  <si>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</si>
  <si>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</si>
  <si>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</si>
  <si>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</si>
  <si>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</si>
  <si>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</si>
  <si>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</si>
  <si>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</si>
  <si>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</si>
  <si>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</si>
  <si>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</si>
  <si>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</si>
  <si>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</si>
  <si>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</si>
  <si>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</si>
  <si>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</si>
  <si>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</si>
  <si>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</si>
  <si>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</si>
  <si>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</si>
  <si>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</si>
  <si>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</si>
  <si>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</si>
  <si>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</si>
  <si>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</si>
  <si>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</si>
  <si>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</si>
  <si>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</si>
  <si>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</si>
  <si>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</si>
  <si>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</si>
  <si>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</si>
  <si>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</si>
  <si>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</si>
  <si>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</si>
  <si>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</si>
  <si>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</si>
  <si>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</si>
  <si>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</si>
  <si>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</si>
  <si>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</si>
  <si>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</si>
  <si>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</si>
  <si>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</si>
  <si>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</si>
  <si>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</si>
  <si>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</si>
  <si>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</si>
  <si>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</si>
  <si>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</si>
  <si>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</si>
  <si>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</si>
  <si>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</si>
  <si>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</si>
  <si>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</si>
  <si>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</si>
  <si>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</si>
  <si>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</si>
  <si>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</si>
  <si>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</si>
  <si>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</si>
  <si>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</si>
  <si>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</si>
  <si>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</si>
  <si>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</si>
  <si>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</si>
  <si>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</si>
  <si>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</si>
  <si>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</si>
  <si>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</si>
  <si>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</si>
  <si>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</si>
  <si>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</si>
  <si>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</si>
  <si>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</si>
  <si>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</si>
  <si>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</si>
  <si>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</si>
  <si>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</si>
  <si>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</si>
  <si>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</si>
  <si>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</si>
  <si>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01.01.2012 г. - 31.12.2012 г.</t>
  </si>
  <si>
    <t>Дата на съставяне: 27.03.2013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</si>
</sst>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61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1741</v>
      </c>
      <c r="D12" s="205">
        <v>1824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64</v>
      </c>
      <c r="D14" s="205">
        <v>70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</v>
      </c>
      <c r="D15" s="205">
        <v>7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12</v>
      </c>
      <c r="D16" s="205">
        <v>15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3340</v>
      </c>
      <c r="D19" s="209">
        <f>SUM(D11:D18)</f>
        <v>3436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3385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-376</v>
      </c>
      <c r="H27" s="208">
        <f>SUM(H28:H30)</f>
        <v>-331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135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-376</v>
      </c>
      <c r="H29" s="391">
        <v>-466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-206</v>
      </c>
      <c r="H32" s="391">
        <v>-66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-582</v>
      </c>
      <c r="H33" s="208">
        <f>H27+H31+H32</f>
        <v>-397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2838</v>
      </c>
      <c r="H36" s="208">
        <f>H25+H17+H33</f>
        <v>3043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148</v>
      </c>
      <c r="H48" s="206">
        <v>148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148</v>
      </c>
      <c r="H49" s="208">
        <f>SUM(H43:H48)</f>
        <v>148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3340</v>
      </c>
      <c r="D55" s="209">
        <f>D19+D20+D21+D27+D32+D45+D51+D53+D54</f>
        <v>3436</v>
      </c>
      <c r="E55" s="293" t="s">
        <v>172</v>
      </c>
      <c r="F55" s="317" t="s">
        <v>173</v>
      </c>
      <c r="G55" s="208">
        <f>G49+G51+G52+G53+G54</f>
        <v>148</v>
      </c>
      <c r="H55" s="208">
        <f>H49+H51+H52+H53+H54</f>
        <v>148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>
        <v>105</v>
      </c>
      <c r="E61" s="299" t="s">
        <v>189</v>
      </c>
      <c r="F61" s="328" t="s">
        <v>190</v>
      </c>
      <c r="G61" s="208">
        <f>SUM(G62:G68)</f>
        <v>310</v>
      </c>
      <c r="H61" s="208">
        <f>SUM(H62:H68)</f>
        <v>430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107</v>
      </c>
      <c r="E64" s="293" t="s">
        <v>200</v>
      </c>
      <c r="F64" s="298" t="s">
        <v>201</v>
      </c>
      <c r="G64" s="206">
        <v>173</v>
      </c>
      <c r="H64" s="206">
        <v>326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48</v>
      </c>
      <c r="H66" s="206">
        <v>35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55</v>
      </c>
      <c r="D68" s="205">
        <v>155</v>
      </c>
      <c r="E68" s="293" t="s">
        <v>213</v>
      </c>
      <c r="F68" s="298" t="s">
        <v>214</v>
      </c>
      <c r="G68" s="206">
        <v>86</v>
      </c>
      <c r="H68" s="206">
        <v>66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107</v>
      </c>
      <c r="H69" s="206">
        <v>83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417</v>
      </c>
      <c r="H71" s="215">
        <f>H59+H60+H61+H69+H70</f>
        <v>513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60</v>
      </c>
      <c r="D75" s="209">
        <f>SUM(D67:D74)</f>
        <v>159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417</v>
      </c>
      <c r="H79" s="216">
        <f>H71+H74+H75+H76</f>
        <v>513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63</v>
      </c>
      <c r="D93" s="209">
        <f>D64+D75+D84+D91+D92</f>
        <v>268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3403</v>
      </c>
      <c r="D94" s="218">
        <f>D93+D55</f>
        <v>3704</v>
      </c>
      <c r="E94" s="558" t="s">
        <v>270</v>
      </c>
      <c r="F94" s="345" t="s">
        <v>271</v>
      </c>
      <c r="G94" s="219">
        <f>G36+G39+G55+G79</f>
        <v>3403</v>
      </c>
      <c r="H94" s="219">
        <f>H36+H39+H55+H79</f>
        <v>3704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26" sqref="C2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01.01.2012 г. - 31.12.2012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>
        <v>4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174</v>
      </c>
      <c r="D10" s="79">
        <v>183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96</v>
      </c>
      <c r="D11" s="79">
        <v>97</v>
      </c>
      <c r="E11" s="366" t="s">
        <v>291</v>
      </c>
      <c r="F11" s="365" t="s">
        <v>292</v>
      </c>
      <c r="G11" s="87">
        <v>154</v>
      </c>
      <c r="H11" s="87">
        <v>18</v>
      </c>
    </row>
    <row r="12" spans="1:8" ht="12">
      <c r="A12" s="363" t="s">
        <v>293</v>
      </c>
      <c r="B12" s="364" t="s">
        <v>294</v>
      </c>
      <c r="C12" s="79">
        <v>174</v>
      </c>
      <c r="D12" s="79">
        <v>217</v>
      </c>
      <c r="E12" s="366" t="s">
        <v>78</v>
      </c>
      <c r="F12" s="365" t="s">
        <v>295</v>
      </c>
      <c r="G12" s="87">
        <v>266</v>
      </c>
      <c r="H12" s="87">
        <v>463</v>
      </c>
    </row>
    <row r="13" spans="1:18" ht="12">
      <c r="A13" s="363" t="s">
        <v>296</v>
      </c>
      <c r="B13" s="364" t="s">
        <v>297</v>
      </c>
      <c r="C13" s="79">
        <v>26</v>
      </c>
      <c r="D13" s="79">
        <v>27</v>
      </c>
      <c r="E13" s="367" t="s">
        <v>51</v>
      </c>
      <c r="F13" s="368" t="s">
        <v>298</v>
      </c>
      <c r="G13" s="88">
        <f>SUM(G9:G12)</f>
        <v>420</v>
      </c>
      <c r="H13" s="88">
        <f>SUM(H9:H12)</f>
        <v>481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105</v>
      </c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50</v>
      </c>
      <c r="D16" s="80">
        <v>23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>
        <v>48</v>
      </c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625</v>
      </c>
      <c r="D19" s="82">
        <f>SUM(D9:D15)+D16</f>
        <v>551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626</v>
      </c>
      <c r="D28" s="83">
        <f>D26+D19</f>
        <v>552</v>
      </c>
      <c r="E28" s="174" t="s">
        <v>337</v>
      </c>
      <c r="F28" s="370" t="s">
        <v>338</v>
      </c>
      <c r="G28" s="88">
        <f>G13+G15+G24</f>
        <v>420</v>
      </c>
      <c r="H28" s="88">
        <f>H13+H15+H24</f>
        <v>481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206</v>
      </c>
      <c r="H30" s="90">
        <f>IF((D28-H28)&gt;0,D28-H28,0)</f>
        <v>71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626</v>
      </c>
      <c r="D33" s="82">
        <f>D28+D31+D32</f>
        <v>552</v>
      </c>
      <c r="E33" s="174" t="s">
        <v>351</v>
      </c>
      <c r="F33" s="370" t="s">
        <v>352</v>
      </c>
      <c r="G33" s="90">
        <f>G32+G31+G28</f>
        <v>420</v>
      </c>
      <c r="H33" s="90">
        <f>H32+H31+H28</f>
        <v>481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206</v>
      </c>
      <c r="H34" s="88">
        <f>IF((D33-H33)&gt;0,D33-H33,0)</f>
        <v>71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-5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206</v>
      </c>
      <c r="H39" s="91">
        <f>IF(H34&gt;0,IF(D35+H34&lt;0,0,D35+H34),IF(D34-D35&lt;0,D35-D34,0))</f>
        <v>66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206</v>
      </c>
      <c r="H41" s="85">
        <f>IF(D39=0,IF(H39-H40&gt;0,H39-H40+D40,0),IF(D39-D40&lt;0,D40-D39+H40,0))</f>
        <v>66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626</v>
      </c>
      <c r="D42" s="86">
        <f>D33+D35+D39</f>
        <v>547</v>
      </c>
      <c r="E42" s="177" t="s">
        <v>378</v>
      </c>
      <c r="F42" s="178" t="s">
        <v>379</v>
      </c>
      <c r="G42" s="90">
        <f>G39+G33</f>
        <v>626</v>
      </c>
      <c r="H42" s="90">
        <f>H39+H33</f>
        <v>547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11" sqref="C1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01.01.2012 г. - 31.12.2012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284</v>
      </c>
      <c r="D10" s="92">
        <v>465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-131</v>
      </c>
      <c r="D11" s="92">
        <v>-176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-148</v>
      </c>
      <c r="D13" s="92">
        <v>-257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</v>
      </c>
      <c r="D19" s="92">
        <v>-36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</v>
      </c>
      <c r="D20" s="93">
        <f>SUM(D10:D19)</f>
        <v>-4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</v>
      </c>
      <c r="D43" s="93">
        <f>D42+D32+D20</f>
        <v>-4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</v>
      </c>
      <c r="D44" s="184">
        <v>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27.03.2013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21" sqref="J2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01.01.2012 г. - 31.12.2012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135</v>
      </c>
      <c r="J11" s="96">
        <f>'справка №1-БАЛАНС'!H29+'справка №1-БАЛАНС'!H32</f>
        <v>-532</v>
      </c>
      <c r="K11" s="98"/>
      <c r="L11" s="424">
        <f>SUM(C11:K11)</f>
        <v>3043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135</v>
      </c>
      <c r="J15" s="99">
        <f t="shared" si="2"/>
        <v>-532</v>
      </c>
      <c r="K15" s="99">
        <f t="shared" si="2"/>
        <v>0</v>
      </c>
      <c r="L15" s="424">
        <f t="shared" si="1"/>
        <v>3043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-206</v>
      </c>
      <c r="K16" s="98"/>
      <c r="L16" s="424">
        <f t="shared" si="1"/>
        <v>-206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>
        <v>-20</v>
      </c>
      <c r="I20" s="98"/>
      <c r="J20" s="98">
        <v>21</v>
      </c>
      <c r="K20" s="98"/>
      <c r="L20" s="424">
        <f t="shared" si="1"/>
        <v>1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135</v>
      </c>
      <c r="J29" s="97">
        <f t="shared" si="6"/>
        <v>-717</v>
      </c>
      <c r="K29" s="97">
        <f t="shared" si="6"/>
        <v>0</v>
      </c>
      <c r="L29" s="424">
        <f t="shared" si="1"/>
        <v>2838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135</v>
      </c>
      <c r="J32" s="97">
        <f t="shared" si="7"/>
        <v>-717</v>
      </c>
      <c r="K32" s="97">
        <f t="shared" si="7"/>
        <v>0</v>
      </c>
      <c r="L32" s="424">
        <f t="shared" si="1"/>
        <v>2838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01.01.2012 г. - 31.12.2012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2070</v>
      </c>
      <c r="E10" s="243"/>
      <c r="F10" s="243">
        <v>1</v>
      </c>
      <c r="G10" s="113">
        <f aca="true" t="shared" si="2" ref="G10:G39">D10+E10-F10</f>
        <v>2069</v>
      </c>
      <c r="H10" s="103"/>
      <c r="I10" s="103"/>
      <c r="J10" s="113">
        <f aca="true" t="shared" si="3" ref="J10:J39">G10+H10-I10</f>
        <v>2069</v>
      </c>
      <c r="K10" s="103">
        <v>246</v>
      </c>
      <c r="L10" s="103">
        <v>82</v>
      </c>
      <c r="M10" s="103"/>
      <c r="N10" s="113">
        <f aca="true" t="shared" si="4" ref="N10:N39">K10+L10-M10</f>
        <v>328</v>
      </c>
      <c r="O10" s="103"/>
      <c r="P10" s="103"/>
      <c r="Q10" s="113">
        <f t="shared" si="0"/>
        <v>328</v>
      </c>
      <c r="R10" s="113">
        <f t="shared" si="1"/>
        <v>1741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106</v>
      </c>
      <c r="L12" s="103">
        <v>6</v>
      </c>
      <c r="M12" s="103"/>
      <c r="N12" s="113">
        <f t="shared" si="4"/>
        <v>112</v>
      </c>
      <c r="O12" s="103"/>
      <c r="P12" s="103"/>
      <c r="Q12" s="113">
        <f t="shared" si="0"/>
        <v>112</v>
      </c>
      <c r="R12" s="113">
        <f t="shared" si="1"/>
        <v>64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4</v>
      </c>
      <c r="M13" s="103"/>
      <c r="N13" s="113">
        <f t="shared" si="4"/>
        <v>73</v>
      </c>
      <c r="O13" s="103"/>
      <c r="P13" s="103"/>
      <c r="Q13" s="113">
        <f t="shared" si="0"/>
        <v>73</v>
      </c>
      <c r="R13" s="113">
        <f t="shared" si="1"/>
        <v>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24</v>
      </c>
      <c r="L14" s="103">
        <v>3</v>
      </c>
      <c r="M14" s="103"/>
      <c r="N14" s="113">
        <f t="shared" si="4"/>
        <v>27</v>
      </c>
      <c r="O14" s="103"/>
      <c r="P14" s="103"/>
      <c r="Q14" s="113">
        <f t="shared" si="0"/>
        <v>27</v>
      </c>
      <c r="R14" s="113">
        <f t="shared" si="1"/>
        <v>12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3930</v>
      </c>
      <c r="E17" s="248">
        <f>SUM(E9:E16)</f>
        <v>0</v>
      </c>
      <c r="F17" s="248">
        <f>SUM(F9:F16)</f>
        <v>1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494</v>
      </c>
      <c r="L17" s="114">
        <f>SUM(L9:L16)</f>
        <v>95</v>
      </c>
      <c r="M17" s="114">
        <f>SUM(M9:M16)</f>
        <v>0</v>
      </c>
      <c r="N17" s="113">
        <f t="shared" si="4"/>
        <v>589</v>
      </c>
      <c r="O17" s="114">
        <f>SUM(O9:O16)</f>
        <v>0</v>
      </c>
      <c r="P17" s="114">
        <f>SUM(P9:P16)</f>
        <v>0</v>
      </c>
      <c r="Q17" s="113">
        <f t="shared" si="5"/>
        <v>589</v>
      </c>
      <c r="R17" s="113">
        <f t="shared" si="6"/>
        <v>3340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3931</v>
      </c>
      <c r="E40" s="547">
        <f>E17+E18+E19+E25+E38+E39</f>
        <v>0</v>
      </c>
      <c r="F40" s="547">
        <f aca="true" t="shared" si="13" ref="F40:R40">F17+F18+F19+F25+F38+F39</f>
        <v>1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495</v>
      </c>
      <c r="L40" s="547">
        <f t="shared" si="13"/>
        <v>95</v>
      </c>
      <c r="M40" s="547">
        <f t="shared" si="13"/>
        <v>0</v>
      </c>
      <c r="N40" s="547">
        <f t="shared" si="13"/>
        <v>590</v>
      </c>
      <c r="O40" s="547">
        <f t="shared" si="13"/>
        <v>0</v>
      </c>
      <c r="P40" s="547">
        <f t="shared" si="13"/>
        <v>0</v>
      </c>
      <c r="Q40" s="547">
        <f t="shared" si="13"/>
        <v>590</v>
      </c>
      <c r="R40" s="547">
        <f t="shared" si="13"/>
        <v>3340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27.03.2013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34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01.01.2012 г. - 31.12.2012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167</v>
      </c>
      <c r="D28" s="153">
        <v>167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5</v>
      </c>
      <c r="D33" s="150">
        <f>SUM(D34:D37)</f>
        <v>5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172</v>
      </c>
      <c r="D43" s="149">
        <f>D24+D28+D29+D31+D30+D32+D33+D38</f>
        <v>172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172</v>
      </c>
      <c r="D44" s="148">
        <f>D43+D21+D19+D9</f>
        <v>172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148</v>
      </c>
      <c r="D68" s="153"/>
      <c r="E68" s="165">
        <f t="shared" si="1"/>
        <v>148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477</v>
      </c>
      <c r="D85" s="149">
        <f>SUM(D86:D90)+D94</f>
        <v>477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326</v>
      </c>
      <c r="D87" s="153">
        <v>326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62</v>
      </c>
      <c r="D89" s="153">
        <v>62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86</v>
      </c>
      <c r="D90" s="148">
        <f>SUM(D91:D93)</f>
        <v>86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3</v>
      </c>
      <c r="D92" s="153">
        <v>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83</v>
      </c>
      <c r="D93" s="153">
        <v>83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85</v>
      </c>
      <c r="D95" s="153">
        <v>85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562</v>
      </c>
      <c r="D96" s="149">
        <f>D85+D80+D75+D71+D95</f>
        <v>562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710</v>
      </c>
      <c r="D97" s="149">
        <f>D96+D68+D66</f>
        <v>562</v>
      </c>
      <c r="E97" s="149">
        <f>E96+E68+E66</f>
        <v>148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27.03.2013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01.01.2012 г. - 31.12.2012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27.03.2013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01.01.2012 г. - 31.12.2012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27.03.2013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2013-03-27T14:07:34Z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