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<sst xmlns="http://schemas.openxmlformats.org/spreadsheetml/2006/main" count="1063" uniqueCount="872">
  <si>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</si>
  <si>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</si>
  <si>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</si>
  <si>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</si>
  <si>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</si>
  <si>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</si>
  <si>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</si>
  <si>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</si>
  <si>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</si>
  <si>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</si>
  <si>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</si>
  <si>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</si>
  <si>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</si>
  <si>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</si>
  <si>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</si>
  <si>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</si>
  <si>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</si>
  <si>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</si>
  <si>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</si>
  <si>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</si>
  <si>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</si>
  <si>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</si>
  <si>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</si>
  <si>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</si>
  <si>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</si>
  <si>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</si>
  <si>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</si>
  <si>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</si>
  <si>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</si>
  <si>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</si>
  <si>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</si>
  <si>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</si>
  <si>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</si>
  <si>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</si>
  <si>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</si>
  <si>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</si>
  <si>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</si>
  <si>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</si>
  <si>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</si>
  <si>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</si>
  <si>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</si>
  <si>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</si>
  <si>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</si>
  <si>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</si>
  <si>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</si>
  <si>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</si>
  <si>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</si>
  <si>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</si>
  <si>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</si>
  <si>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</si>
  <si>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</si>
  <si>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</si>
  <si>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</si>
  <si>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</si>
  <si>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</si>
  <si>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</si>
  <si>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</si>
  <si>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</si>
  <si>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</si>
  <si>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</si>
  <si>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</si>
  <si>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</si>
  <si>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</si>
  <si>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</si>
  <si>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</si>
  <si>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</si>
  <si>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</si>
  <si>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</si>
  <si>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</si>
  <si>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</si>
  <si>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</si>
  <si>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</si>
  <si>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</si>
  <si>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</si>
  <si>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</si>
  <si>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</si>
  <si>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</si>
  <si>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</si>
  <si>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</si>
  <si>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</si>
  <si>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</si>
  <si>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</si>
  <si>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</si>
  <si>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</si>
  <si>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</si>
  <si>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</si>
  <si>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</si>
  <si>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</si>
  <si>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</si>
  <si>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</si>
  <si>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</si>
  <si>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</si>
  <si>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</si>
  <si>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</si>
  <si>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</si>
  <si>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</si>
  <si>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</si>
  <si>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</si>
  <si>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</si>
  <si>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</si>
  <si>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</si>
  <si>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</si>
  <si>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</si>
  <si>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</si>
  <si>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</si>
  <si>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</si>
  <si>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</si>
  <si>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</si>
  <si>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</si>
  <si>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</si>
  <si>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</si>
  <si>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</si>
  <si>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</si>
  <si>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</si>
  <si>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</si>
  <si>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</si>
  <si>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</si>
  <si>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</si>
  <si>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</si>
  <si>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</si>
  <si>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</si>
  <si>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</si>
  <si>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</si>
  <si>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</si>
  <si>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</si>
  <si>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</si>
  <si>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</si>
  <si>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</si>
  <si>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</si>
  <si>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</si>
  <si>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</si>
  <si>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</si>
  <si>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</si>
  <si>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</si>
  <si>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</si>
  <si>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</si>
  <si>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</si>
  <si>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</si>
  <si>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</si>
  <si>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</si>
  <si>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</si>
  <si>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</si>
  <si>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</si>
  <si>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</si>
  <si>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</si>
  <si>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</si>
  <si>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</si>
  <si>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</si>
  <si>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</si>
  <si>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</si>
  <si>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</si>
  <si>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</si>
  <si>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</si>
  <si>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</si>
  <si>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</si>
  <si>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</si>
  <si>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</si>
  <si>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</si>
  <si>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</si>
  <si>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</si>
  <si>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</si>
  <si>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</si>
  <si>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</si>
  <si>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</si>
  <si>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</si>
  <si>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</si>
  <si>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</si>
  <si>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</si>
  <si>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</si>
  <si>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</si>
  <si>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</si>
  <si>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</si>
  <si>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</si>
  <si>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</si>
  <si>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</si>
  <si>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</si>
  <si>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</si>
  <si>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</si>
  <si>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</si>
  <si>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</si>
  <si>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</si>
  <si>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</si>
  <si>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</si>
  <si>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</si>
  <si>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</si>
  <si>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</si>
  <si>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</si>
  <si>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</si>
  <si>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</si>
  <si>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</si>
  <si>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</si>
  <si>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</si>
  <si>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</si>
  <si>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</si>
  <si>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</si>
  <si>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</si>
  <si>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</si>
  <si>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</si>
  <si>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</si>
  <si>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</si>
  <si>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</si>
  <si>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</si>
  <si>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</si>
  <si>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</si>
  <si>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</si>
  <si>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</si>
  <si>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</si>
  <si>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</si>
  <si>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</si>
  <si>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</si>
  <si>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</si>
  <si>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</si>
  <si>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</si>
  <si>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</si>
  <si>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</si>
  <si>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</si>
  <si>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</si>
  <si>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</si>
  <si>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</si>
  <si>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</si>
  <si>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</si>
  <si>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</si>
  <si>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</si>
  <si>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</si>
  <si>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</si>
  <si>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</si>
  <si>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</si>
  <si>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</si>
  <si>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</si>
  <si>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</si>
  <si>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</si>
  <si>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</si>
  <si>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</si>
  <si>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</si>
  <si>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</si>
  <si>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</si>
  <si>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</si>
  <si>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</si>
  <si>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</si>
  <si>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</si>
  <si>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</si>
  <si>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</si>
  <si>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</si>
  <si>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</si>
  <si>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</si>
  <si>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</si>
  <si>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</si>
  <si>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</si>
  <si>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</si>
  <si>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</si>
  <si>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</si>
  <si>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</si>
  <si>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</si>
  <si>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</si>
  <si>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</si>
  <si>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</si>
  <si>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</si>
  <si>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</si>
  <si>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</si>
  <si>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</si>
  <si>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</si>
  <si>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</si>
  <si>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</si>
  <si>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</si>
  <si>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</si>
  <si>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</si>
  <si>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</si>
  <si>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</si>
  <si>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</si>
  <si>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</si>
  <si>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</si>
  <si>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</si>
  <si>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</si>
  <si>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</si>
  <si>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</si>
  <si>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</si>
  <si>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</si>
  <si>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</si>
  <si>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</si>
  <si>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</si>
  <si>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</si>
  <si>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</si>
  <si>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</si>
  <si>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</si>
  <si>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</si>
  <si>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</si>
  <si>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</si>
  <si>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</si>
  <si>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</si>
  <si>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</si>
  <si>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</si>
  <si>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</si>
  <si>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</si>
  <si>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</si>
  <si>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</si>
  <si>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</si>
  <si>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</si>
  <si>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</si>
  <si>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</si>
  <si>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</si>
  <si>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</si>
  <si>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</si>
  <si>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</si>
  <si>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</si>
  <si>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</si>
  <si>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</si>
  <si>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</si>
  <si>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</si>
  <si>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</si>
  <si>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</si>
  <si>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</si>
  <si>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</si>
  <si>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</si>
  <si>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</si>
  <si>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</si>
  <si>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</si>
  <si>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</si>
  <si>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</si>
  <si>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</si>
  <si>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</si>
  <si>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</si>
  <si>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</si>
  <si>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</si>
  <si>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</si>
  <si>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</si>
  <si>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</si>
  <si>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</si>
  <si>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</si>
  <si>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</si>
  <si>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</si>
  <si>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</si>
  <si>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</si>
  <si>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</si>
  <si>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</si>
  <si>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</si>
  <si>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</si>
  <si>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</si>
  <si>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</si>
  <si>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</si>
  <si>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</si>
  <si>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</si>
  <si>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</si>
  <si>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</si>
  <si>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</si>
  <si>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</si>
  <si>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</si>
  <si>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</si>
  <si>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</si>
  <si>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</si>
  <si>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</si>
  <si>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</si>
  <si>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</si>
  <si>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</si>
  <si>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</si>
  <si>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</si>
  <si>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</si>
  <si>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</si>
  <si>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</si>
  <si>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</si>
  <si>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</si>
  <si>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</si>
  <si>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</si>
  <si>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</si>
  <si>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</si>
  <si>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</si>
  <si>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</si>
  <si>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</si>
  <si>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</si>
  <si>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</si>
  <si>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</si>
  <si>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</si>
  <si>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</si>
  <si>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</si>
  <si>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</si>
  <si>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</si>
  <si>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</si>
  <si>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</si>
  <si>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</si>
  <si>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</si>
  <si>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</si>
  <si>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</si>
  <si>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</si>
  <si>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</si>
  <si>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</si>
  <si>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</si>
  <si>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</si>
  <si>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</si>
  <si>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</si>
  <si>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</si>
  <si>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</si>
  <si>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</si>
  <si>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</si>
  <si>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</si>
  <si>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</si>
  <si>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</si>
  <si>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</si>
  <si>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</si>
  <si>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</si>
  <si>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</si>
  <si>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</si>
  <si>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</si>
  <si>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</si>
  <si>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</si>
  <si>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</si>
  <si>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</si>
  <si>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</si>
  <si>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</si>
  <si>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</si>
  <si>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</si>
  <si>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</si>
  <si>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</si>
  <si>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</si>
  <si>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</si>
  <si>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</si>
  <si>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</si>
  <si>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</si>
  <si>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</si>
  <si>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</si>
  <si>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</si>
  <si>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</si>
  <si>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</si>
  <si>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</si>
  <si>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</si>
  <si>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</si>
  <si>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</si>
  <si>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</si>
  <si>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</si>
  <si>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</si>
  <si>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</si>
  <si>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</si>
  <si>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</si>
  <si>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</si>
  <si>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</si>
  <si>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</si>
  <si>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</si>
  <si>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</si>
  <si>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</si>
  <si>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</si>
  <si>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</si>
  <si>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</si>
  <si>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</si>
  <si>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</si>
  <si>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</si>
  <si>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</si>
  <si>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</si>
  <si>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</si>
  <si>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</si>
  <si>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</si>
  <si>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</si>
  <si>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</si>
  <si>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</si>
  <si>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</si>
  <si>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</si>
  <si>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</si>
  <si>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</si>
  <si>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</si>
  <si>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</si>
  <si>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</si>
  <si>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</si>
  <si>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</si>
  <si>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</si>
  <si>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</si>
  <si>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</si>
  <si>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</si>
  <si>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</si>
  <si>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</si>
  <si>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</si>
  <si>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</si>
  <si>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</si>
  <si>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</si>
  <si>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</si>
  <si>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</si>
  <si>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</si>
  <si>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</si>
  <si>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</si>
  <si>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</si>
  <si>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</si>
  <si>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</si>
  <si>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</si>
  <si>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</si>
  <si>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</si>
  <si>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</si>
  <si>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</si>
  <si>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</si>
  <si>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</si>
  <si>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</si>
  <si>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</si>
  <si>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</si>
  <si>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</si>
  <si>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</si>
  <si>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</si>
  <si>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</si>
  <si>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</si>
  <si>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</si>
  <si>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</si>
  <si>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</si>
  <si>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</si>
  <si>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</si>
  <si>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</si>
  <si>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</si>
  <si>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</si>
  <si>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</si>
  <si>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</si>
  <si>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</si>
  <si>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</si>
  <si>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</si>
  <si>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</si>
  <si>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</si>
  <si>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</si>
  <si>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</si>
  <si>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</si>
  <si>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</si>
  <si>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</si>
  <si>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</si>
  <si>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</si>
  <si>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</si>
  <si>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</si>
  <si>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</si>
  <si>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</si>
  <si>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</si>
  <si>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</si>
  <si>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</si>
  <si>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</si>
  <si>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</si>
  <si>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</si>
  <si>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</si>
  <si>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</si>
  <si>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</si>
  <si>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</si>
  <si>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</si>
  <si>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</si>
  <si>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</si>
  <si>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</si>
  <si>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</si>
  <si>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</si>
  <si>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</si>
  <si>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</si>
  <si>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</si>
  <si>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</si>
  <si>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</si>
  <si>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</si>
  <si>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</si>
  <si>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</si>
  <si>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</si>
  <si>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</si>
  <si>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</si>
  <si>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</si>
  <si>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</si>
  <si>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</si>
  <si>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</si>
  <si>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</si>
  <si>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</si>
  <si>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</si>
  <si>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</si>
  <si>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</si>
  <si>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</si>
  <si>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</si>
  <si>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</si>
  <si>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</si>
  <si>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</si>
  <si>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</si>
  <si>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</si>
  <si>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</si>
  <si>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</si>
  <si>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</si>
  <si>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</si>
  <si>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</si>
  <si>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</si>
  <si>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</si>
  <si>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</si>
  <si>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</si>
  <si>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</si>
  <si>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</si>
  <si>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</si>
  <si>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</si>
  <si>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</si>
  <si>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</si>
  <si>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</si>
  <si>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</si>
  <si>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</si>
  <si>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</si>
  <si>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</si>
  <si>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</si>
  <si>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</si>
  <si>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</si>
  <si>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</si>
  <si>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</si>
  <si>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</si>
  <si>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</si>
  <si>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</si>
  <si>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</si>
  <si>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</si>
  <si>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</si>
  <si>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</si>
  <si>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</si>
  <si>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</si>
  <si>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</si>
  <si>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</si>
  <si>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</si>
  <si>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</si>
  <si>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</si>
  <si>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</si>
  <si>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</si>
  <si>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</si>
  <si>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</si>
  <si>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</si>
  <si>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</si>
  <si>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</si>
  <si>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</si>
  <si>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</si>
  <si>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</si>
  <si>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</si>
  <si>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</si>
  <si>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</si>
  <si>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</si>
  <si>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</si>
  <si>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</si>
  <si>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</si>
  <si>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</si>
  <si>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</si>
  <si>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</si>
  <si>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</si>
  <si>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</si>
  <si>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</si>
  <si>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</si>
  <si>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</si>
  <si>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</si>
  <si>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</si>
  <si>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</si>
  <si>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</si>
  <si>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</si>
  <si>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</si>
  <si>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</si>
  <si>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</si>
  <si>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</si>
  <si>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</si>
  <si>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</si>
  <si>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</si>
  <si>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</si>
  <si>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</si>
  <si>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</si>
  <si>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</si>
  <si>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</si>
  <si>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</si>
  <si>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</si>
  <si>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</si>
  <si>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</si>
  <si>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</si>
  <si>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</si>
  <si>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</si>
  <si>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</si>
  <si>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</si>
  <si>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</si>
  <si>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</si>
  <si>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</si>
  <si>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</si>
  <si>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</si>
  <si>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</si>
  <si>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</si>
  <si>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</si>
  <si>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</si>
  <si>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</si>
  <si>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</si>
  <si>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</si>
  <si>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</si>
  <si>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</si>
  <si>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</si>
  <si>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</si>
  <si>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</si>
  <si>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</si>
  <si>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</si>
  <si>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</si>
  <si>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</si>
  <si>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</si>
  <si>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</si>
  <si>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</si>
  <si>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</si>
  <si>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</si>
  <si>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</si>
  <si>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</si>
  <si>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</si>
  <si>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</si>
  <si>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</si>
  <si>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</si>
  <si>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</si>
  <si>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</si>
  <si>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</si>
  <si>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</si>
  <si>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</si>
  <si>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</si>
  <si>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</si>
  <si>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</si>
  <si>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</si>
  <si>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</si>
  <si>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</si>
  <si>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</si>
  <si>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</si>
  <si>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</si>
  <si>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</si>
  <si>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</si>
  <si>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</si>
  <si>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</si>
  <si>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</si>
  <si>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</si>
  <si>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</si>
  <si>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</si>
  <si>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</si>
  <si>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</si>
  <si>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</si>
  <si>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</si>
  <si>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</si>
  <si>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</si>
  <si>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</si>
  <si>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</si>
  <si>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</si>
  <si>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</si>
  <si>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</si>
  <si>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</si>
  <si>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</si>
  <si>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</si>
  <si>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</si>
  <si>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</si>
  <si>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</si>
  <si>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</si>
  <si>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</si>
  <si>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</si>
  <si>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</si>
  <si>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</si>
  <si>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</si>
  <si>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</si>
  <si>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</si>
  <si>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</si>
  <si>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</si>
  <si>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</si>
  <si>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</si>
  <si>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</si>
  <si>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</si>
  <si>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</si>
  <si>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</si>
  <si>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</si>
  <si>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</si>
  <si>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</si>
  <si>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</si>
  <si>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</si>
  <si>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</si>
  <si>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</si>
  <si>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</si>
  <si>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</si>
  <si>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</si>
  <si>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</si>
  <si>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</si>
  <si>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</si>
  <si>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</si>
  <si>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</si>
  <si>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</si>
  <si>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</si>
  <si>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</si>
  <si>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</si>
  <si>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</si>
  <si>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</si>
  <si>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</si>
  <si>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</si>
  <si>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</si>
  <si>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</si>
  <si>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</si>
  <si>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</si>
  <si>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</si>
  <si>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</si>
  <si>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</si>
  <si>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</si>
  <si>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</si>
  <si>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</si>
  <si>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</si>
  <si>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</si>
  <si>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</si>
  <si>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</si>
  <si>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</si>
  <si>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</si>
  <si>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</si>
  <si>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</si>
  <si>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</si>
  <si>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</si>
  <si>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</si>
  <si>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</si>
  <si>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</si>
  <si>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</si>
  <si>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</si>
  <si>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</si>
  <si>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</si>
  <si>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</si>
  <si>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</si>
  <si>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</si>
  <si>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</si>
  <si>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</si>
  <si>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</si>
  <si>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</si>
  <si>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</si>
  <si>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</si>
  <si>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</si>
  <si>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</si>
  <si>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</si>
  <si>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</si>
  <si>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</si>
  <si>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</si>
  <si>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</si>
  <si>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</si>
  <si>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</si>
  <si>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</si>
  <si>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</si>
  <si>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</si>
  <si>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</si>
  <si>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</si>
  <si>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</si>
  <si>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</si>
  <si>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</si>
  <si>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</si>
  <si>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</si>
  <si>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</si>
  <si>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</si>
  <si>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</si>
  <si>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</si>
  <si>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</si>
  <si>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</si>
  <si>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</si>
  <si>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</si>
  <si>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</si>
  <si>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</si>
  <si>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</si>
  <si>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</si>
  <si>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</si>
  <si>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</si>
  <si>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</si>
  <si>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</si>
  <si>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</si>
  <si>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</si>
  <si>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</si>
  <si>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</si>
  <si>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</si>
  <si>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</si>
  <si>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</si>
  <si>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</si>
  <si>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</si>
  <si>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</si>
  <si>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</si>
  <si>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</si>
  <si>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</si>
  <si>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</si>
  <si>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</si>
  <si>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</si>
  <si>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</si>
  <si>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</si>
  <si>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</si>
  <si>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</si>
  <si>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</si>
  <si>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</si>
  <si>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</si>
  <si>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</si>
  <si>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</si>
  <si>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</si>
  <si>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</si>
  <si>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</si>
  <si>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</si>
  <si>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</si>
  <si>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</si>
  <si>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</si>
  <si>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</si>
  <si>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</si>
  <si>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</si>
  <si>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</si>
  <si>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</si>
  <si>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</si>
  <si>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01.01.2016 - 30.06.2016 год.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</si>
</sst>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13" sqref="G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175043618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2758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0</v>
      </c>
      <c r="E12" s="237" t="s">
        <v>26</v>
      </c>
      <c r="F12" s="242" t="s">
        <v>27</v>
      </c>
      <c r="G12" s="153">
        <v>2758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13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981</v>
      </c>
      <c r="D15" s="151">
        <v>618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2758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994</v>
      </c>
      <c r="D19" s="155">
        <f>SUM(D11:D18)</f>
        <v>633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210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51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51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</v>
      </c>
      <c r="H31" s="152">
        <v>629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</v>
      </c>
      <c r="H33" s="154">
        <f>H27+H31+H32</f>
        <v>680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2991</v>
      </c>
      <c r="H36" s="154">
        <f>H25+H17+H33</f>
        <v>2969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3565</v>
      </c>
      <c r="H44" s="152">
        <v>882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280</v>
      </c>
      <c r="D47" s="151">
        <v>380</v>
      </c>
      <c r="E47" s="251" t="s">
        <v>145</v>
      </c>
      <c r="F47" s="242" t="s">
        <v>146</v>
      </c>
      <c r="G47" s="152">
        <v>4303</v>
      </c>
      <c r="H47" s="152">
        <v>6846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638+29</f>
        <v>667</v>
      </c>
      <c r="H48" s="152">
        <v>875</v>
      </c>
    </row>
    <row r="49" spans="1:18" ht="15">
      <c r="A49" s="235" t="s">
        <v>151</v>
      </c>
      <c r="B49" s="241" t="s">
        <v>152</v>
      </c>
      <c r="C49" s="151">
        <v>6798</v>
      </c>
      <c r="D49" s="151">
        <v>6448</v>
      </c>
      <c r="E49" s="251" t="s">
        <v>51</v>
      </c>
      <c r="F49" s="245" t="s">
        <v>153</v>
      </c>
      <c r="G49" s="154">
        <f>SUM(G43:G48)</f>
        <v>8535</v>
      </c>
      <c r="H49" s="154">
        <f>SUM(H43:H48)</f>
        <v>8603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7078</v>
      </c>
      <c r="D51" s="155">
        <f>SUM(D47:D50)</f>
        <v>6828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8072</v>
      </c>
      <c r="D55" s="155">
        <f>D19+D20+D21+D27+D32+D45+D51+D53+D54</f>
        <v>7461</v>
      </c>
      <c r="E55" s="237" t="s">
        <v>172</v>
      </c>
      <c r="F55" s="261" t="s">
        <v>173</v>
      </c>
      <c r="G55" s="154">
        <f>G49+G51+G52+G53+G54</f>
        <v>8535</v>
      </c>
      <c r="H55" s="154">
        <f>H49+H51+H52+H53+H54</f>
        <v>8603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1221+411</f>
        <v>1632</v>
      </c>
      <c r="H59" s="152">
        <v>950</v>
      </c>
      <c r="M59" s="157"/>
    </row>
    <row r="60" spans="1:8" ht="15">
      <c r="A60" s="235" t="s">
        <v>183</v>
      </c>
      <c r="B60" s="241" t="s">
        <v>184</v>
      </c>
      <c r="C60" s="151">
        <v>4565</v>
      </c>
      <c r="D60" s="151">
        <v>1273</v>
      </c>
      <c r="E60" s="237" t="s">
        <v>185</v>
      </c>
      <c r="F60" s="242" t="s">
        <v>186</v>
      </c>
      <c r="G60" s="152">
        <v>5085</v>
      </c>
      <c r="H60" s="152">
        <v>4498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2739</v>
      </c>
      <c r="H61" s="154">
        <f>SUM(H62:H68)</f>
        <v>443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2176</v>
      </c>
      <c r="H62" s="152">
        <v>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4565</v>
      </c>
      <c r="D64" s="155">
        <f>SUM(D58:D63)</f>
        <v>1273</v>
      </c>
      <c r="E64" s="237" t="s">
        <v>200</v>
      </c>
      <c r="F64" s="242" t="s">
        <v>201</v>
      </c>
      <c r="G64" s="152">
        <v>188</v>
      </c>
      <c r="H64" s="152">
        <v>101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335</v>
      </c>
      <c r="H65" s="152">
        <v>185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33</v>
      </c>
    </row>
    <row r="67" spans="1:8" ht="15">
      <c r="A67" s="235" t="s">
        <v>207</v>
      </c>
      <c r="B67" s="241" t="s">
        <v>208</v>
      </c>
      <c r="C67" s="151">
        <f>9+250</f>
        <v>259</v>
      </c>
      <c r="D67" s="151">
        <f>408+239+1790</f>
        <v>2437</v>
      </c>
      <c r="E67" s="237" t="s">
        <v>209</v>
      </c>
      <c r="F67" s="242" t="s">
        <v>210</v>
      </c>
      <c r="G67" s="152">
        <v>7</v>
      </c>
      <c r="H67" s="152">
        <v>9</v>
      </c>
    </row>
    <row r="68" spans="1:8" ht="15">
      <c r="A68" s="235" t="s">
        <v>211</v>
      </c>
      <c r="B68" s="241" t="s">
        <v>212</v>
      </c>
      <c r="C68" s="151">
        <f>130</f>
        <v>130</v>
      </c>
      <c r="D68" s="151">
        <v>113</v>
      </c>
      <c r="E68" s="237" t="s">
        <v>213</v>
      </c>
      <c r="F68" s="242" t="s">
        <v>214</v>
      </c>
      <c r="G68" s="152">
        <v>3</v>
      </c>
      <c r="H68" s="152">
        <v>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113+18</f>
        <v>131</v>
      </c>
      <c r="H69" s="152">
        <v>155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9587</v>
      </c>
      <c r="H71" s="161">
        <f>H59+H60+H61+H69+H70</f>
        <v>6046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848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5467+20+100</f>
        <v>5587</v>
      </c>
      <c r="D74" s="151">
        <f>5215+9+26</f>
        <v>5250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6824</v>
      </c>
      <c r="D75" s="155">
        <f>SUM(D67:D74)</f>
        <v>7813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9587</v>
      </c>
      <c r="H79" s="162">
        <f>H71+H74+H75+H76</f>
        <v>6046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1652</v>
      </c>
      <c r="D88" s="151">
        <v>1071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1652</v>
      </c>
      <c r="D91" s="155">
        <f>SUM(D87:D90)</f>
        <v>1071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13041</v>
      </c>
      <c r="D93" s="155">
        <f>D64+D75+D84+D91+D92</f>
        <v>10157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21113</v>
      </c>
      <c r="D94" s="164">
        <f>D93+D55</f>
        <v>17618</v>
      </c>
      <c r="E94" s="449" t="s">
        <v>270</v>
      </c>
      <c r="F94" s="289" t="s">
        <v>271</v>
      </c>
      <c r="G94" s="165">
        <f>G36+G39+G55+G79</f>
        <v>21113</v>
      </c>
      <c r="H94" s="165">
        <f>H36+H39+H55+H79</f>
        <v>17618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817</v>
      </c>
      <c r="D98" s="586"/>
      <c r="E98" s="586"/>
      <c r="F98" s="170"/>
      <c r="G98" s="171"/>
      <c r="H98" s="172"/>
      <c r="M98" s="157"/>
    </row>
    <row r="99" spans="1:8" ht="15">
      <c r="A99" s="575">
        <v>42566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6" t="s">
        <v>868</v>
      </c>
      <c r="D100" s="587"/>
      <c r="E100" s="587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0" sqref="H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01.01.2016 - 30.06.2016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</v>
      </c>
      <c r="D9" s="46">
        <v>21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265</v>
      </c>
      <c r="D10" s="46">
        <v>312</v>
      </c>
      <c r="E10" s="298" t="s">
        <v>288</v>
      </c>
      <c r="F10" s="549" t="s">
        <v>289</v>
      </c>
      <c r="G10" s="550">
        <v>5220</v>
      </c>
      <c r="H10" s="550">
        <v>4184</v>
      </c>
    </row>
    <row r="11" spans="1:8" ht="12">
      <c r="A11" s="298" t="s">
        <v>290</v>
      </c>
      <c r="B11" s="299" t="s">
        <v>291</v>
      </c>
      <c r="C11" s="46">
        <v>196</v>
      </c>
      <c r="D11" s="46">
        <v>125</v>
      </c>
      <c r="E11" s="300" t="s">
        <v>292</v>
      </c>
      <c r="F11" s="549" t="s">
        <v>293</v>
      </c>
      <c r="G11" s="550">
        <v>494</v>
      </c>
      <c r="H11" s="550">
        <v>459</v>
      </c>
    </row>
    <row r="12" spans="1:8" ht="12">
      <c r="A12" s="298" t="s">
        <v>294</v>
      </c>
      <c r="B12" s="299" t="s">
        <v>295</v>
      </c>
      <c r="C12" s="46">
        <v>193</v>
      </c>
      <c r="D12" s="46">
        <v>185</v>
      </c>
      <c r="E12" s="300" t="s">
        <v>78</v>
      </c>
      <c r="F12" s="549" t="s">
        <v>296</v>
      </c>
      <c r="G12" s="550">
        <v>33</v>
      </c>
      <c r="H12" s="550">
        <v>72</v>
      </c>
    </row>
    <row r="13" spans="1:18" ht="12">
      <c r="A13" s="298" t="s">
        <v>297</v>
      </c>
      <c r="B13" s="299" t="s">
        <v>298</v>
      </c>
      <c r="C13" s="46">
        <v>23</v>
      </c>
      <c r="D13" s="46">
        <v>24</v>
      </c>
      <c r="E13" s="301" t="s">
        <v>51</v>
      </c>
      <c r="F13" s="551" t="s">
        <v>299</v>
      </c>
      <c r="G13" s="548">
        <f>SUM(G9:G12)</f>
        <v>5747</v>
      </c>
      <c r="H13" s="548">
        <f>SUM(H9:H12)</f>
        <v>4715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5148</v>
      </c>
      <c r="D14" s="46">
        <v>4133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460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415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5861</v>
      </c>
      <c r="D19" s="49">
        <f>SUM(D9:D15)+D16</f>
        <v>5260</v>
      </c>
      <c r="E19" s="304" t="s">
        <v>316</v>
      </c>
      <c r="F19" s="552" t="s">
        <v>317</v>
      </c>
      <c r="G19" s="550">
        <v>549</v>
      </c>
      <c r="H19" s="550">
        <v>671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1179</v>
      </c>
    </row>
    <row r="22" spans="1:8" ht="24">
      <c r="A22" s="304" t="s">
        <v>323</v>
      </c>
      <c r="B22" s="305" t="s">
        <v>324</v>
      </c>
      <c r="C22" s="46">
        <v>397</v>
      </c>
      <c r="D22" s="46">
        <v>466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14</v>
      </c>
      <c r="D23" s="46">
        <v>9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549</v>
      </c>
      <c r="H24" s="548">
        <f>SUM(H19:H23)</f>
        <v>1850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412</v>
      </c>
      <c r="D26" s="49">
        <f>SUM(D22:D25)</f>
        <v>477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6273</v>
      </c>
      <c r="D28" s="50">
        <f>D26+D19</f>
        <v>5737</v>
      </c>
      <c r="E28" s="127" t="s">
        <v>338</v>
      </c>
      <c r="F28" s="554" t="s">
        <v>339</v>
      </c>
      <c r="G28" s="548">
        <f>G13+G15+G24</f>
        <v>6296</v>
      </c>
      <c r="H28" s="548">
        <f>H13+H15+H24</f>
        <v>6565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23</v>
      </c>
      <c r="D30" s="50">
        <f>IF((H28-D28)&gt;0,H28-D28,0)</f>
        <v>828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6273</v>
      </c>
      <c r="D33" s="49">
        <f>D28-D31+D32</f>
        <v>5737</v>
      </c>
      <c r="E33" s="127" t="s">
        <v>352</v>
      </c>
      <c r="F33" s="554" t="s">
        <v>353</v>
      </c>
      <c r="G33" s="53">
        <f>G32-G31+G28</f>
        <v>6296</v>
      </c>
      <c r="H33" s="53">
        <f>H32-H31+H28</f>
        <v>6565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23</v>
      </c>
      <c r="D34" s="50">
        <f>IF((H33-D33)&gt;0,H33-D33,0)</f>
        <v>828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</v>
      </c>
      <c r="D39" s="460">
        <f>+IF((H33-D33-D35)&gt;0,H33-D33-D35,0)</f>
        <v>828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</v>
      </c>
      <c r="D41" s="52">
        <f>IF(H39=0,IF(D39-D40&gt;0,D39-D40+H40,0),IF(H39-H40&lt;0,H40-H39+D39,0))</f>
        <v>828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6296</v>
      </c>
      <c r="D42" s="53">
        <f>D33+D35+D39</f>
        <v>6565</v>
      </c>
      <c r="E42" s="128" t="s">
        <v>379</v>
      </c>
      <c r="F42" s="129" t="s">
        <v>380</v>
      </c>
      <c r="G42" s="53">
        <f>G39+G33</f>
        <v>6296</v>
      </c>
      <c r="H42" s="53">
        <f>H39+H33</f>
        <v>6565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42566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01.01.2016 - 30.06.2016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7330</v>
      </c>
      <c r="D10" s="54">
        <v>6292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-8812+281</f>
        <v>-8531</v>
      </c>
      <c r="D11" s="54">
        <f>-8514+344</f>
        <v>-8170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-224</v>
      </c>
      <c r="D13" s="54">
        <v>-234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-213</v>
      </c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-1643</v>
      </c>
      <c r="D20" s="55">
        <f>SUM(D10:D19)</f>
        <v>-2378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-649</v>
      </c>
      <c r="D22" s="54">
        <v>-250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962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-616</v>
      </c>
      <c r="D32" s="55">
        <f>SUM(D22:D31)</f>
        <v>712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4291+3907</f>
        <v>8198</v>
      </c>
      <c r="D36" s="54">
        <f>4369+3299</f>
        <v>7668</v>
      </c>
      <c r="E36" s="130"/>
      <c r="F36" s="130"/>
    </row>
    <row r="37" spans="1:6" ht="12">
      <c r="A37" s="332" t="s">
        <v>437</v>
      </c>
      <c r="B37" s="333" t="s">
        <v>438</v>
      </c>
      <c r="C37" s="54">
        <f>-3965-2510</f>
        <v>-6475</v>
      </c>
      <c r="D37" s="54">
        <f>-4319-216</f>
        <v>-4535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-281</v>
      </c>
      <c r="D38" s="54">
        <v>-344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-381</v>
      </c>
      <c r="D39" s="54">
        <v>-408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1779</v>
      </c>
      <c r="D41" s="54">
        <v>-984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2840</v>
      </c>
      <c r="D42" s="55">
        <f>SUM(D34:D41)</f>
        <v>1397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581</v>
      </c>
      <c r="D43" s="55">
        <f>D42+D32+D20</f>
        <v>-269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1071</v>
      </c>
      <c r="D44" s="132">
        <v>2053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1652</v>
      </c>
      <c r="D45" s="55">
        <f>D44+D43</f>
        <v>1784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1652</v>
      </c>
      <c r="D46" s="56">
        <v>1784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42566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24" sqref="D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01.01.2016 - 30.06.2016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680</v>
      </c>
      <c r="J11" s="58">
        <f>'справка №1-БАЛАНС'!H29+'справка №1-БАЛАНС'!H32</f>
        <v>0</v>
      </c>
      <c r="K11" s="60"/>
      <c r="L11" s="344">
        <f>SUM(C11:K11)</f>
        <v>2969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680</v>
      </c>
      <c r="J15" s="61">
        <f t="shared" si="2"/>
        <v>0</v>
      </c>
      <c r="K15" s="61">
        <f t="shared" si="2"/>
        <v>0</v>
      </c>
      <c r="L15" s="344">
        <f t="shared" si="1"/>
        <v>2969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</v>
      </c>
      <c r="J16" s="345">
        <f>+'справка №1-БАЛАНС'!G32</f>
        <v>0</v>
      </c>
      <c r="K16" s="60"/>
      <c r="L16" s="344">
        <f t="shared" si="1"/>
        <v>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669</v>
      </c>
      <c r="D28" s="60"/>
      <c r="E28" s="60"/>
      <c r="F28" s="60">
        <v>10</v>
      </c>
      <c r="G28" s="60"/>
      <c r="H28" s="60"/>
      <c r="I28" s="60">
        <v>-680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2758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210</v>
      </c>
      <c r="G29" s="59">
        <f t="shared" si="6"/>
        <v>0</v>
      </c>
      <c r="H29" s="59">
        <f t="shared" si="6"/>
        <v>0</v>
      </c>
      <c r="I29" s="59">
        <f t="shared" si="6"/>
        <v>23</v>
      </c>
      <c r="J29" s="59">
        <f t="shared" si="6"/>
        <v>0</v>
      </c>
      <c r="K29" s="59">
        <f t="shared" si="6"/>
        <v>0</v>
      </c>
      <c r="L29" s="344">
        <f t="shared" si="1"/>
        <v>2991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2758</v>
      </c>
      <c r="D32" s="59">
        <f t="shared" si="7"/>
        <v>0</v>
      </c>
      <c r="E32" s="59">
        <f t="shared" si="7"/>
        <v>0</v>
      </c>
      <c r="F32" s="59">
        <f t="shared" si="7"/>
        <v>210</v>
      </c>
      <c r="G32" s="59">
        <f t="shared" si="7"/>
        <v>0</v>
      </c>
      <c r="H32" s="59">
        <f t="shared" si="7"/>
        <v>0</v>
      </c>
      <c r="I32" s="59">
        <f t="shared" si="7"/>
        <v>23</v>
      </c>
      <c r="J32" s="59">
        <f t="shared" si="7"/>
        <v>0</v>
      </c>
      <c r="K32" s="59">
        <f t="shared" si="7"/>
        <v>0</v>
      </c>
      <c r="L32" s="344">
        <f t="shared" si="1"/>
        <v>2991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42566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28" sqref="H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01.01.2016 - 30.06.2016 год.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61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14"/>
      <c r="B6" s="615"/>
      <c r="C6" s="61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47</v>
      </c>
      <c r="E11" s="189">
        <v>2</v>
      </c>
      <c r="F11" s="189"/>
      <c r="G11" s="74">
        <f t="shared" si="2"/>
        <v>49</v>
      </c>
      <c r="H11" s="65"/>
      <c r="I11" s="65"/>
      <c r="J11" s="74">
        <f t="shared" si="3"/>
        <v>49</v>
      </c>
      <c r="K11" s="65">
        <v>32</v>
      </c>
      <c r="L11" s="65">
        <v>4</v>
      </c>
      <c r="M11" s="65"/>
      <c r="N11" s="74">
        <f t="shared" si="4"/>
        <v>36</v>
      </c>
      <c r="O11" s="65"/>
      <c r="P11" s="65"/>
      <c r="Q11" s="74">
        <f t="shared" si="0"/>
        <v>36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1226</v>
      </c>
      <c r="E13" s="189">
        <v>651</v>
      </c>
      <c r="F13" s="189">
        <v>432</v>
      </c>
      <c r="G13" s="74">
        <f t="shared" si="2"/>
        <v>1445</v>
      </c>
      <c r="H13" s="65"/>
      <c r="I13" s="65"/>
      <c r="J13" s="74">
        <f t="shared" si="3"/>
        <v>1445</v>
      </c>
      <c r="K13" s="65">
        <v>608</v>
      </c>
      <c r="L13" s="65">
        <v>193</v>
      </c>
      <c r="M13" s="65">
        <v>337</v>
      </c>
      <c r="N13" s="74">
        <f t="shared" si="4"/>
        <v>464</v>
      </c>
      <c r="O13" s="65"/>
      <c r="P13" s="65"/>
      <c r="Q13" s="74">
        <f t="shared" si="0"/>
        <v>464</v>
      </c>
      <c r="R13" s="74">
        <f t="shared" si="1"/>
        <v>981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1273</v>
      </c>
      <c r="E17" s="194">
        <f>SUM(E9:E16)</f>
        <v>653</v>
      </c>
      <c r="F17" s="194">
        <f>SUM(F9:F16)</f>
        <v>432</v>
      </c>
      <c r="G17" s="74">
        <f t="shared" si="2"/>
        <v>1494</v>
      </c>
      <c r="H17" s="75">
        <f>SUM(H9:H16)</f>
        <v>0</v>
      </c>
      <c r="I17" s="75">
        <f>SUM(I9:I16)</f>
        <v>0</v>
      </c>
      <c r="J17" s="74">
        <f t="shared" si="3"/>
        <v>1494</v>
      </c>
      <c r="K17" s="75">
        <f>SUM(K9:K16)</f>
        <v>640</v>
      </c>
      <c r="L17" s="75">
        <f>SUM(L9:L16)</f>
        <v>197</v>
      </c>
      <c r="M17" s="75">
        <f>SUM(M9:M16)</f>
        <v>337</v>
      </c>
      <c r="N17" s="74">
        <f t="shared" si="4"/>
        <v>500</v>
      </c>
      <c r="O17" s="75">
        <f>SUM(O9:O16)</f>
        <v>0</v>
      </c>
      <c r="P17" s="75">
        <f>SUM(P9:P16)</f>
        <v>0</v>
      </c>
      <c r="Q17" s="74">
        <f t="shared" si="5"/>
        <v>500</v>
      </c>
      <c r="R17" s="74">
        <f t="shared" si="6"/>
        <v>994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29</v>
      </c>
      <c r="L22" s="65">
        <v>0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29</v>
      </c>
      <c r="L25" s="66">
        <f t="shared" si="7"/>
        <v>0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1302</v>
      </c>
      <c r="E40" s="438">
        <f>E17+E18+E19+E25+E38+E39</f>
        <v>653</v>
      </c>
      <c r="F40" s="438">
        <f aca="true" t="shared" si="13" ref="F40:R40">F17+F18+F19+F25+F38+F39</f>
        <v>432</v>
      </c>
      <c r="G40" s="438">
        <f t="shared" si="13"/>
        <v>1523</v>
      </c>
      <c r="H40" s="438">
        <f t="shared" si="13"/>
        <v>0</v>
      </c>
      <c r="I40" s="438">
        <f t="shared" si="13"/>
        <v>0</v>
      </c>
      <c r="J40" s="438">
        <f t="shared" si="13"/>
        <v>1523</v>
      </c>
      <c r="K40" s="438">
        <f t="shared" si="13"/>
        <v>669</v>
      </c>
      <c r="L40" s="438">
        <f t="shared" si="13"/>
        <v>197</v>
      </c>
      <c r="M40" s="438">
        <f t="shared" si="13"/>
        <v>337</v>
      </c>
      <c r="N40" s="438">
        <f t="shared" si="13"/>
        <v>529</v>
      </c>
      <c r="O40" s="438">
        <f t="shared" si="13"/>
        <v>0</v>
      </c>
      <c r="P40" s="438">
        <f t="shared" si="13"/>
        <v>0</v>
      </c>
      <c r="Q40" s="438">
        <f t="shared" si="13"/>
        <v>529</v>
      </c>
      <c r="R40" s="438">
        <f t="shared" si="13"/>
        <v>994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8"/>
      <c r="L44" s="618"/>
      <c r="M44" s="618"/>
      <c r="N44" s="618"/>
      <c r="O44" s="607" t="s">
        <v>868</v>
      </c>
      <c r="P44" s="608"/>
      <c r="Q44" s="608"/>
      <c r="R44" s="608"/>
    </row>
    <row r="45" spans="1:18" ht="12">
      <c r="A45" s="349"/>
      <c r="B45" s="579">
        <f>'справка №1-БАЛАНС'!A99</f>
        <v>42566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B86" sqref="AB8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01.01.2016 - 30.06.2016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7078</v>
      </c>
      <c r="D16" s="119">
        <f>+D17+D18</f>
        <v>0</v>
      </c>
      <c r="E16" s="120">
        <f t="shared" si="0"/>
        <v>7078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7078</v>
      </c>
      <c r="D17" s="108"/>
      <c r="E17" s="120">
        <f t="shared" si="0"/>
        <v>7078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7078</v>
      </c>
      <c r="D19" s="104">
        <f>D11+D15+D16</f>
        <v>0</v>
      </c>
      <c r="E19" s="118">
        <f>E11+E15+E16</f>
        <v>7078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259</v>
      </c>
      <c r="D24" s="119">
        <f>SUM(D25:D27)</f>
        <v>259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f>D25</f>
        <v>9</v>
      </c>
      <c r="D25" s="108">
        <v>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f>D26</f>
        <v>250</v>
      </c>
      <c r="D26" s="108">
        <v>250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f>D27</f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D28</f>
        <v>130</v>
      </c>
      <c r="D28" s="108">
        <v>130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f>D29</f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848</v>
      </c>
      <c r="D33" s="105">
        <f>SUM(D34:D37)</f>
        <v>848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f>D34</f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f>D35</f>
        <v>836</v>
      </c>
      <c r="D35" s="108">
        <v>836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f>D36</f>
        <v>9</v>
      </c>
      <c r="D36" s="108">
        <v>9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D37</f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5587</v>
      </c>
      <c r="D38" s="105">
        <f>SUM(D39:D42)</f>
        <v>5587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5587</v>
      </c>
      <c r="D42" s="108">
        <f>5587</f>
        <v>5587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6824</v>
      </c>
      <c r="D43" s="104">
        <f>D24+D28+D29+D31+D30+D32+D33+D38</f>
        <v>6824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13902</v>
      </c>
      <c r="D44" s="103">
        <f>D43+D21+D19+D9</f>
        <v>6824</v>
      </c>
      <c r="E44" s="118">
        <f>E43+E21+E19+E9</f>
        <v>7078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3565</v>
      </c>
      <c r="D56" s="103">
        <f>D57+D59</f>
        <v>0</v>
      </c>
      <c r="E56" s="119">
        <f t="shared" si="1"/>
        <v>3565</v>
      </c>
      <c r="F56" s="103">
        <f>F57+F59</f>
        <v>3565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3565</v>
      </c>
      <c r="D57" s="108"/>
      <c r="E57" s="119">
        <f t="shared" si="1"/>
        <v>3565</v>
      </c>
      <c r="F57" s="108">
        <v>3565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4303</v>
      </c>
      <c r="D63" s="108"/>
      <c r="E63" s="119">
        <f t="shared" si="1"/>
        <v>4303</v>
      </c>
      <c r="F63" s="110">
        <v>4303</v>
      </c>
    </row>
    <row r="64" spans="1:6" ht="12">
      <c r="A64" s="396" t="s">
        <v>705</v>
      </c>
      <c r="B64" s="397" t="s">
        <v>706</v>
      </c>
      <c r="C64" s="108">
        <v>667</v>
      </c>
      <c r="D64" s="108"/>
      <c r="E64" s="119">
        <f t="shared" si="1"/>
        <v>667</v>
      </c>
      <c r="F64" s="110">
        <v>667</v>
      </c>
    </row>
    <row r="65" spans="1:6" ht="12">
      <c r="A65" s="396" t="s">
        <v>707</v>
      </c>
      <c r="B65" s="397" t="s">
        <v>708</v>
      </c>
      <c r="C65" s="109">
        <v>638</v>
      </c>
      <c r="D65" s="109"/>
      <c r="E65" s="119">
        <f t="shared" si="1"/>
        <v>638</v>
      </c>
      <c r="F65" s="111">
        <v>638</v>
      </c>
    </row>
    <row r="66" spans="1:16" ht="12">
      <c r="A66" s="398" t="s">
        <v>709</v>
      </c>
      <c r="B66" s="394" t="s">
        <v>710</v>
      </c>
      <c r="C66" s="103">
        <f>C52+C56+C61+C62+C63+C64</f>
        <v>8535</v>
      </c>
      <c r="D66" s="103">
        <f>D52+D56+D61+D62+D63+D64</f>
        <v>0</v>
      </c>
      <c r="E66" s="119">
        <f t="shared" si="1"/>
        <v>8535</v>
      </c>
      <c r="F66" s="103">
        <f>F52+F56+F61+F62+F63+F64</f>
        <v>8535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2176</v>
      </c>
      <c r="D71" s="105">
        <f>SUM(D72:D74)</f>
        <v>2176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D72</f>
        <v>2176</v>
      </c>
      <c r="D72" s="108">
        <v>2176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f>D74</f>
        <v>0</v>
      </c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1221</v>
      </c>
      <c r="D75" s="103">
        <f>D76+D78</f>
        <v>1221</v>
      </c>
      <c r="E75" s="103">
        <f>E76+E78</f>
        <v>0</v>
      </c>
      <c r="F75" s="103">
        <f>F76+F78</f>
        <v>1221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D76</f>
        <v>1221</v>
      </c>
      <c r="D76" s="108">
        <v>1221</v>
      </c>
      <c r="E76" s="119">
        <f t="shared" si="1"/>
        <v>0</v>
      </c>
      <c r="F76" s="108">
        <v>1221</v>
      </c>
    </row>
    <row r="77" spans="1:6" ht="12">
      <c r="A77" s="396" t="s">
        <v>725</v>
      </c>
      <c r="B77" s="397" t="s">
        <v>726</v>
      </c>
      <c r="C77" s="109">
        <f>D77</f>
        <v>0</v>
      </c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5496</v>
      </c>
      <c r="D80" s="103">
        <f>SUM(D81:D84)</f>
        <v>5496</v>
      </c>
      <c r="E80" s="103">
        <f>SUM(E81:E84)</f>
        <v>0</v>
      </c>
      <c r="F80" s="103">
        <f>SUM(F81:F84)</f>
        <v>5496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f>D82</f>
        <v>5085</v>
      </c>
      <c r="D82" s="108">
        <v>5085</v>
      </c>
      <c r="E82" s="119">
        <f t="shared" si="1"/>
        <v>0</v>
      </c>
      <c r="F82" s="108">
        <v>5085</v>
      </c>
    </row>
    <row r="83" spans="1:6" ht="24">
      <c r="A83" s="396" t="s">
        <v>736</v>
      </c>
      <c r="B83" s="397" t="s">
        <v>737</v>
      </c>
      <c r="C83" s="108">
        <f>D83</f>
        <v>411</v>
      </c>
      <c r="D83" s="108">
        <v>411</v>
      </c>
      <c r="E83" s="119">
        <f t="shared" si="1"/>
        <v>0</v>
      </c>
      <c r="F83" s="108">
        <v>411</v>
      </c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563</v>
      </c>
      <c r="D85" s="104">
        <f>SUM(D86:D90)+D94</f>
        <v>563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D87</f>
        <v>188</v>
      </c>
      <c r="D87" s="108">
        <v>188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f>D88</f>
        <v>335</v>
      </c>
      <c r="D88" s="108">
        <v>335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D89</f>
        <v>37</v>
      </c>
      <c r="D89" s="108">
        <v>37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f>D91</f>
        <v>0</v>
      </c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f>D92</f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f>D93</f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D94</f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D95</f>
        <v>131</v>
      </c>
      <c r="D95" s="108">
        <v>131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9587</v>
      </c>
      <c r="D96" s="104">
        <f>D85+D80+D75+D71+D95</f>
        <v>9587</v>
      </c>
      <c r="E96" s="104">
        <f>E85+E80+E75+E71+E95</f>
        <v>0</v>
      </c>
      <c r="F96" s="104">
        <f>F85+F80+F75+F71+F95</f>
        <v>6717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18122</v>
      </c>
      <c r="D97" s="104">
        <f>D96+D68+D66</f>
        <v>9587</v>
      </c>
      <c r="E97" s="104">
        <f>E96+E68+E66</f>
        <v>8535</v>
      </c>
      <c r="F97" s="104">
        <f>F96+F68+F66</f>
        <v>15252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42566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50" sqref="F5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01.01.2016 - 30.06.2016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42566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60" sqref="E60:F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01.01.2016 - 30.06.2016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42566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2016-07-15T13:57:33Z</cp:lastPrinted>
  <dcterms:created xsi:type="dcterms:W3CDTF">2000-06-29T12:02:40Z</dcterms:created>
  <dcterms:modified xsi:type="dcterms:W3CDTF">2016-07-28T06:54:40Z</dcterms:modified>
  <cp:category/>
  <cp:version/>
  <cp:contentType/>
  <cp:contentStatus/>
</cp:coreProperties>
</file>