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55" windowWidth="8865" windowHeight="144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Полша" sheetId="12" r:id="rId12"/>
    <sheet name="Справка 8.4 САЩ" sheetId="13" r:id="rId13"/>
    <sheet name="Справка 8.5 Украйна" sheetId="14" r:id="rId14"/>
    <sheet name="Справка 8.6 Молдова" sheetId="15" r:id="rId15"/>
    <sheet name="Справка 8.7 Сърбия" sheetId="16" r:id="rId16"/>
    <sheet name="Контроли" sheetId="17" state="hidden" r:id="rId17"/>
    <sheet name="Показатели" sheetId="18" state="hidden" r:id="rId18"/>
    <sheet name="Danni" sheetId="19" state="hidden" r:id="rId19"/>
    <sheet name="Nomenklaturi" sheetId="20" state="hidden" r:id="rId2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'Контроли'!$A$1:$G$15</definedName>
    <definedName name="_xlnm.Print_Area" localSheetId="0">'Начална'!$A$1:$B$29</definedName>
    <definedName name="_xlnm.Print_Area" localSheetId="17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<sst xmlns="http://schemas.openxmlformats.org/spreadsheetml/2006/main" count="4661" uniqueCount="1023">
  <si>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</si>
  <si>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</si>
  <si>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</si>
  <si>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</si>
  <si>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</si>
  <si>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</si>
  <si>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</si>
  <si>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</si>
  <si>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</si>
  <si>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</si>
  <si>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</si>
  <si>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</si>
  <si>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</si>
  <si>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</si>
  <si>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</si>
  <si>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</si>
  <si>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</si>
  <si>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</si>
  <si>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</si>
  <si>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</si>
  <si>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</si>
  <si>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</si>
  <si>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</si>
  <si>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</si>
  <si>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</si>
  <si>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</si>
  <si>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</si>
  <si>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</si>
  <si>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</si>
  <si>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</si>
  <si>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</si>
  <si>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</si>
  <si>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</si>
  <si>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</si>
  <si>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</si>
  <si>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</si>
  <si>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</si>
  <si>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</si>
  <si>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</si>
  <si>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</si>
  <si>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</si>
  <si>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</si>
  <si>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</si>
  <si>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</si>
  <si>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</si>
  <si>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</si>
  <si>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</si>
  <si>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</si>
  <si>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</si>
  <si>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</si>
  <si>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</si>
  <si>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</si>
  <si>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</si>
  <si>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</si>
  <si>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</si>
  <si>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</si>
  <si>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</si>
  <si>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</si>
  <si>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</si>
  <si>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</si>
  <si>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</si>
  <si>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</si>
  <si>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</si>
  <si>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</si>
  <si>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</si>
  <si>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</si>
  <si>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</si>
  <si>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</si>
  <si>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</si>
  <si>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</si>
  <si>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</si>
  <si>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</si>
  <si>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</si>
  <si>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</si>
  <si>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</si>
  <si>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</si>
  <si>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</si>
  <si>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</si>
  <si>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</si>
  <si>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</si>
  <si>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</si>
  <si>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</si>
  <si>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</si>
  <si>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</si>
  <si>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</si>
  <si>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</si>
  <si>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</si>
  <si>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</si>
  <si>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</si>
  <si>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</si>
  <si>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</si>
  <si>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</si>
  <si>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</si>
  <si>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</si>
  <si>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</si>
  <si>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</si>
  <si>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</si>
  <si>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</si>
  <si>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</si>
  <si>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</si>
  <si>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</si>
  <si>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</si>
  <si>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</si>
  <si>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</si>
  <si>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</si>
  <si>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</si>
  <si>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</si>
  <si>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</si>
  <si>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</si>
  <si>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</si>
  <si>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</si>
  <si>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</si>
  <si>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</si>
  <si>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</si>
  <si>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</si>
  <si>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</si>
  <si>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</si>
  <si>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</si>
  <si>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</si>
  <si>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</si>
  <si>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</si>
  <si>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</si>
  <si>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</si>
  <si>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</si>
  <si>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</si>
  <si>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</si>
  <si>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</si>
  <si>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</si>
  <si>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</si>
  <si>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</si>
  <si>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</si>
  <si>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</si>
  <si>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</si>
  <si>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</si>
  <si>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</si>
  <si>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</si>
  <si>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</si>
  <si>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</si>
  <si>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</si>
  <si>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</si>
  <si>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</si>
  <si>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</si>
  <si>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</si>
  <si>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</si>
  <si>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</si>
  <si>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</si>
  <si>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</si>
  <si>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</si>
  <si>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</si>
  <si>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</si>
  <si>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</si>
  <si>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</si>
  <si>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</si>
  <si>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</si>
  <si>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</si>
  <si>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</si>
  <si>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</si>
  <si>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</si>
  <si>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</si>
  <si>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</si>
  <si>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</si>
  <si>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</si>
  <si>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</si>
  <si>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</si>
  <si>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</si>
  <si>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</si>
  <si>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</si>
  <si>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</si>
  <si>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</si>
  <si>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</si>
  <si>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</si>
  <si>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</si>
  <si>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</si>
  <si>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</si>
  <si>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</si>
  <si>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</si>
  <si>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</si>
  <si>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</si>
  <si>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</si>
  <si>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</si>
  <si>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</si>
  <si>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</si>
  <si>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</si>
  <si>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</si>
  <si>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</si>
  <si>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</si>
  <si>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</si>
  <si>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</si>
  <si>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</si>
  <si>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</si>
  <si>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</si>
  <si>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</si>
  <si>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</si>
  <si>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</si>
  <si>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</si>
  <si>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</si>
  <si>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</si>
  <si>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</si>
  <si>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</si>
  <si>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</si>
  <si>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</si>
  <si>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</si>
  <si>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</si>
  <si>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</si>
  <si>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</si>
  <si>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</si>
  <si>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</si>
  <si>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</si>
  <si>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</si>
  <si>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</si>
  <si>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</si>
  <si>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</si>
  <si>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</si>
  <si>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</si>
  <si>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</si>
  <si>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</si>
  <si>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</si>
  <si>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</si>
  <si>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</si>
  <si>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</si>
  <si>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</si>
  <si>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</si>
  <si>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</si>
  <si>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</si>
  <si>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</si>
  <si>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</si>
  <si>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</si>
  <si>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</si>
  <si>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</si>
  <si>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</si>
  <si>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</si>
  <si>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</si>
  <si>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</si>
  <si>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</si>
  <si>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</si>
  <si>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</si>
  <si>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</si>
  <si>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</si>
  <si>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</si>
  <si>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</si>
  <si>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</si>
  <si>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</si>
  <si>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</si>
  <si>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</si>
  <si>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</si>
  <si>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</si>
  <si>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</si>
  <si>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</si>
  <si>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</si>
  <si>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</si>
  <si>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</si>
  <si>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</si>
  <si>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</si>
  <si>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</si>
  <si>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</si>
  <si>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</si>
  <si>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</si>
  <si>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</si>
  <si>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</si>
  <si>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</si>
  <si>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</si>
  <si>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</si>
  <si>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</si>
  <si>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</si>
  <si>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</si>
  <si>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</si>
  <si>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</si>
  <si>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</si>
  <si>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</si>
  <si>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</si>
  <si>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</si>
  <si>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</si>
  <si>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</si>
  <si>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</si>
  <si>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</si>
  <si>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</si>
  <si>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</si>
  <si>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</si>
  <si>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</si>
  <si>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</si>
  <si>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</si>
  <si>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</si>
  <si>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</si>
  <si>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</si>
  <si>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</si>
  <si>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</si>
  <si>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</si>
  <si>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</si>
  <si>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</si>
  <si>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</si>
  <si>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</si>
  <si>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</si>
  <si>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</si>
  <si>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</si>
  <si>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</si>
  <si>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</si>
  <si>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</si>
  <si>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</si>
  <si>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</si>
  <si>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</si>
  <si>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</si>
  <si>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</si>
  <si>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</si>
  <si>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</si>
  <si>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</si>
  <si>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</si>
  <si>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</si>
  <si>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</si>
  <si>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</si>
  <si>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</si>
  <si>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</si>
  <si>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</si>
  <si>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</si>
  <si>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</si>
  <si>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</si>
  <si>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</si>
  <si>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</si>
  <si>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</si>
  <si>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</si>
  <si>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</si>
  <si>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</si>
  <si>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</si>
  <si>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</si>
  <si>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</si>
  <si>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</si>
  <si>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</si>
  <si>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</si>
  <si>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</si>
  <si>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</si>
  <si>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</si>
  <si>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</si>
  <si>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</si>
  <si>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</si>
  <si>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</si>
  <si>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</si>
  <si>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</si>
  <si>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</si>
  <si>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</si>
  <si>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</si>
  <si>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</si>
  <si>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</si>
  <si>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</si>
  <si>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</si>
  <si>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</si>
  <si>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</si>
  <si>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</si>
  <si>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</si>
  <si>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</si>
  <si>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</si>
  <si>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</si>
  <si>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</si>
  <si>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</si>
  <si>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</si>
  <si>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</si>
  <si>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</si>
  <si>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</si>
  <si>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</si>
  <si>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</si>
  <si>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</si>
  <si>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</si>
  <si>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</si>
  <si>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</si>
  <si>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</si>
  <si>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</si>
  <si>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</si>
  <si>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</si>
  <si>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</si>
  <si>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</si>
  <si>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</si>
  <si>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</si>
  <si>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</si>
  <si>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</si>
  <si>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</si>
  <si>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</si>
  <si>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</si>
  <si>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</si>
  <si>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</si>
  <si>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</si>
  <si>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</si>
  <si>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</si>
  <si>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</si>
  <si>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</si>
  <si>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</si>
  <si>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</si>
  <si>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</si>
  <si>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</si>
  <si>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</si>
  <si>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</si>
  <si>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</si>
  <si>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</si>
  <si>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</si>
  <si>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</si>
  <si>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</si>
  <si>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</si>
  <si>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</si>
  <si>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</si>
  <si>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</si>
  <si>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</si>
  <si>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</si>
  <si>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</si>
  <si>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</si>
  <si>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</si>
  <si>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</si>
  <si>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</si>
  <si>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</si>
  <si>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</si>
  <si>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</si>
  <si>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</si>
  <si>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</si>
  <si>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</si>
  <si>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</si>
  <si>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</si>
  <si>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</si>
  <si>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</si>
  <si>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</si>
  <si>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</si>
  <si>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</si>
  <si>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</si>
  <si>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</si>
  <si>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</si>
  <si>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</si>
  <si>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</si>
  <si>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</si>
  <si>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</si>
  <si>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</si>
  <si>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</si>
  <si>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</si>
  <si>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</si>
  <si>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</si>
  <si>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</si>
  <si>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</si>
  <si>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</si>
  <si>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</si>
  <si>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</si>
  <si>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</si>
  <si>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</si>
  <si>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</si>
  <si>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</si>
  <si>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</si>
  <si>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</si>
  <si>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</si>
  <si>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</si>
  <si>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</si>
  <si>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</si>
  <si>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</si>
  <si>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</si>
  <si>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</si>
  <si>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</si>
  <si>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</si>
  <si>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</si>
  <si>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</si>
  <si>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</si>
  <si>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</si>
  <si>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</si>
  <si>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</si>
  <si>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</si>
  <si>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</si>
  <si>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</si>
  <si>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</si>
  <si>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</si>
  <si>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</si>
  <si>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</si>
  <si>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</si>
  <si>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</si>
  <si>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</si>
  <si>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</si>
  <si>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</si>
  <si>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</si>
  <si>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</si>
  <si>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</si>
  <si>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</si>
  <si>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</si>
  <si>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</si>
  <si>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</si>
  <si>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</si>
  <si>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</si>
  <si>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</si>
  <si>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</si>
  <si>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</si>
  <si>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</si>
  <si>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</si>
  <si>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</si>
  <si>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</si>
  <si>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</si>
  <si>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</si>
  <si>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</si>
  <si>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</si>
  <si>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</si>
  <si>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</si>
  <si>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</si>
  <si>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</si>
  <si>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</si>
  <si>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</si>
  <si>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</si>
  <si>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</si>
  <si>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</si>
  <si>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</si>
  <si>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</si>
  <si>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</si>
  <si>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</si>
  <si>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</si>
  <si>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</si>
  <si>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</si>
  <si>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</si>
  <si>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</si>
  <si>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</si>
  <si>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</si>
  <si>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</si>
  <si>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</si>
  <si>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</si>
  <si>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</si>
  <si>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</si>
  <si>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</si>
  <si>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</si>
  <si>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</si>
  <si>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</si>
  <si>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</si>
  <si>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</si>
  <si>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</si>
  <si>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</si>
  <si>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</si>
  <si>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</si>
  <si>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</si>
  <si>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</si>
  <si>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</si>
  <si>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</si>
  <si>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</si>
  <si>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</si>
  <si>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</si>
  <si>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</si>
  <si>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</si>
  <si>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</si>
  <si>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</si>
  <si>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</si>
  <si>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</si>
  <si>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</si>
  <si>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</si>
  <si>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</si>
  <si>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</si>
  <si>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</si>
  <si>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</si>
  <si>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</si>
  <si>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</si>
  <si>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</si>
  <si>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</si>
  <si>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</si>
  <si>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</si>
  <si>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</si>
  <si>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</si>
  <si>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</si>
  <si>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</si>
  <si>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</si>
  <si>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</si>
  <si>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</si>
  <si>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</si>
  <si>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</si>
  <si>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</si>
  <si>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</si>
  <si>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</si>
  <si>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</si>
  <si>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</si>
  <si>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</si>
  <si>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</si>
  <si>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</si>
  <si>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</si>
  <si>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</si>
  <si>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</si>
  <si>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</si>
  <si>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</si>
  <si>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</si>
  <si>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</si>
  <si>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</si>
  <si>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</si>
  <si>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</si>
  <si>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</si>
  <si>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</si>
  <si>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</si>
  <si>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</si>
  <si>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</si>
  <si>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</si>
  <si>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</si>
  <si>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</si>
  <si>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</si>
  <si>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</si>
  <si>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</si>
  <si>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</si>
  <si>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</si>
  <si>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</si>
  <si>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</si>
  <si>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</si>
  <si>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</si>
  <si>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</si>
  <si>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</si>
  <si>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</si>
  <si>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</si>
  <si>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</si>
  <si>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</si>
  <si>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</si>
  <si>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</si>
  <si>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</si>
  <si>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</si>
  <si>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</si>
  <si>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</si>
  <si>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</si>
  <si>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</si>
  <si>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</si>
  <si>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</si>
  <si>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</si>
  <si>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</si>
  <si>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</si>
  <si>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</si>
  <si>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</si>
  <si>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</si>
  <si>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</si>
  <si>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</si>
  <si>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</si>
  <si>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</si>
  <si>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</si>
  <si>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</si>
  <si>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</si>
  <si>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</si>
  <si>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</si>
  <si>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</si>
  <si>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</si>
  <si>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</si>
  <si>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</si>
  <si>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</si>
  <si>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</si>
  <si>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</si>
  <si>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</si>
  <si>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</si>
  <si>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</si>
  <si>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</si>
  <si>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</si>
  <si>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</si>
  <si>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</si>
  <si>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</si>
  <si>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</si>
  <si>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</si>
  <si>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</si>
  <si>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</si>
  <si>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</si>
  <si>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</si>
  <si>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</si>
  <si>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</si>
  <si>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</si>
  <si>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</si>
  <si>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</si>
  <si>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</si>
  <si>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</si>
  <si>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</si>
  <si>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</si>
  <si>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</si>
  <si>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</si>
  <si>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</si>
  <si>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</si>
  <si>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</si>
  <si>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</si>
  <si>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</si>
  <si>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</si>
  <si>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</si>
  <si>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</si>
  <si>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</si>
  <si>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</si>
  <si>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</si>
  <si>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</si>
  <si>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</si>
  <si>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</si>
  <si>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</si>
  <si>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</si>
  <si>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</si>
  <si>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</si>
  <si>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</si>
  <si>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</si>
  <si>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</si>
  <si>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</si>
  <si>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</si>
  <si>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</si>
  <si>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</si>
  <si>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</si>
  <si>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</si>
  <si>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</si>
  <si>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</si>
  <si>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</si>
  <si>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</si>
  <si>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</si>
  <si>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</si>
  <si>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</si>
  <si>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</si>
  <si>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</si>
  <si>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</si>
  <si>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</si>
  <si>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</si>
  <si>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</si>
  <si>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</si>
  <si>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</si>
  <si>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</si>
  <si>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</si>
  <si>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</si>
  <si>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</si>
  <si>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</si>
  <si>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</si>
  <si>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</si>
  <si>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</si>
  <si>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</si>
  <si>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</si>
  <si>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</si>
  <si>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</si>
  <si>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</si>
  <si>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</si>
  <si>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</si>
  <si>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</si>
  <si>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</si>
  <si>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</si>
  <si>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</si>
  <si>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</si>
  <si>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</si>
  <si>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</si>
  <si>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</si>
  <si>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</si>
  <si>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</si>
  <si>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</si>
  <si>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</si>
  <si>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</si>
  <si>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</si>
  <si>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</si>
  <si>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</si>
  <si>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</si>
  <si>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</si>
  <si>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</si>
  <si>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</si>
  <si>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</si>
  <si>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</si>
  <si>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</si>
  <si>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</si>
  <si>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</si>
  <si>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</si>
  <si>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</si>
  <si>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</si>
  <si>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</si>
  <si>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</si>
  <si>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</si>
  <si>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</si>
  <si>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</si>
  <si>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</si>
  <si>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</si>
  <si>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</si>
  <si>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</si>
  <si>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</si>
  <si>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</si>
  <si>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</si>
  <si>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</si>
  <si>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</si>
  <si>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</si>
  <si>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</si>
  <si>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</si>
  <si>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</si>
  <si>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</si>
  <si>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</si>
  <si>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</si>
  <si>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</si>
  <si>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</si>
  <si>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</si>
  <si>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</si>
  <si>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</si>
  <si>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</si>
  <si>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</si>
  <si>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</si>
  <si>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</si>
  <si>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</si>
  <si>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</si>
  <si>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</si>
  <si>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</si>
  <si>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</si>
  <si>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</si>
  <si>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</si>
  <si>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</si>
  <si>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</si>
  <si>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</si>
  <si>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</si>
  <si>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</si>
  <si>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</si>
  <si>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</si>
  <si>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</si>
  <si>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</si>
  <si>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</si>
  <si>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</si>
  <si>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</si>
  <si>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</si>
  <si>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</si>
  <si>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</si>
  <si>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</si>
  <si>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</si>
  <si>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</si>
  <si>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</si>
  <si>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</si>
  <si>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</si>
  <si>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</si>
  <si>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</si>
  <si>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</si>
  <si>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</si>
  <si>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</si>
  <si>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</si>
  <si>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</si>
  <si>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</si>
  <si>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</si>
  <si>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</si>
  <si>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</si>
  <si>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</si>
  <si>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</si>
  <si>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</si>
  <si>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</si>
  <si>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</si>
  <si>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</si>
  <si>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</si>
  <si>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</si>
  <si>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</si>
  <si>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</si>
  <si>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</si>
  <si>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</si>
  <si>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</si>
  <si>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</si>
  <si>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</si>
  <si>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</si>
  <si>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</si>
  <si>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</si>
  <si>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</si>
  <si>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</si>
  <si>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</si>
  <si>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</si>
  <si>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</si>
  <si>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</si>
  <si>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</si>
  <si>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</si>
  <si>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</si>
  <si>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</si>
  <si>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</si>
  <si>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</si>
  <si>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</si>
  <si>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</si>
  <si>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</si>
  <si>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</si>
  <si>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</si>
  <si>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</si>
  <si>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</si>
  <si>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</si>
  <si>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</si>
  <si>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</si>
  <si>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</si>
  <si>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</si>
  <si>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</si>
  <si>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</si>
  <si>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</si>
  <si>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</si>
  <si>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</si>
  <si>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</si>
  <si>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</si>
  <si>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</si>
  <si>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</si>
  <si>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</si>
  <si>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</si>
  <si>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</si>
  <si>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</si>
  <si>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</si>
  <si>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</si>
  <si>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</si>
  <si>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</si>
  <si>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</si>
  <si>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</si>
  <si>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</si>
  <si>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</si>
  <si>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</si>
  <si>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</si>
  <si>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</si>
  <si>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</si>
  <si>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</si>
  <si>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</si>
  <si>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</si>
  <si>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</si>
  <si>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</si>
  <si>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</si>
  <si>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</si>
  <si>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</si>
  <si>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</si>
  <si>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</si>
  <si>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</si>
  <si>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</si>
  <si>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</si>
  <si>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</si>
  <si>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</si>
  <si>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</si>
  <si>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</si>
  <si>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</si>
  <si>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</si>
  <si>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</si>
  <si>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</si>
  <si>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</si>
  <si>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</si>
  <si>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</si>
  <si>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</si>
  <si>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</si>
  <si>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</si>
  <si>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</si>
  <si>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</si>
  <si>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</si>
  <si>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</si>
  <si>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</si>
  <si>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</si>
  <si>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</si>
  <si>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</si>
  <si>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</si>
  <si>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</si>
  <si>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</si>
  <si>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</si>
  <si>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</si>
  <si>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</si>
  <si>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</si>
  <si>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</si>
  <si>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</si>
  <si>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</si>
  <si>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</si>
  <si>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</si>
  <si>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</si>
  <si>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</si>
  <si>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</si>
  <si>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</si>
  <si>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</si>
  <si>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</si>
  <si>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</si>
  <si>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</si>
  <si>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</si>
  <si>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</si>
  <si>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</si>
  <si>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</si>
  <si>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</si>
  <si>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</si>
  <si>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</si>
  <si>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</si>
  <si>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</si>
  <si>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</si>
  <si>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</si>
  <si>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</si>
  <si>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</si>
  <si>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</si>
  <si>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</si>
  <si>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</si>
  <si>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</si>
  <si>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</si>
  <si>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</si>
  <si>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</si>
  <si>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</si>
  <si>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</si>
  <si>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</si>
  <si>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</si>
  <si>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</si>
  <si>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</si>
  <si>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</si>
  <si>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</si>
  <si>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</si>
  <si>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</si>
  <si>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</si>
  <si>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</si>
  <si>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</si>
  <si>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</si>
  <si>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</si>
  <si>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</si>
  <si>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</si>
  <si>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</si>
  <si>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</si>
  <si>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</si>
  <si>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</si>
  <si>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</si>
  <si>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</si>
  <si>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</si>
  <si>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</si>
  <si>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</si>
  <si>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</si>
  <si>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</si>
  <si>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</si>
  <si>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</si>
  <si>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</si>
  <si>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</si>
  <si>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</si>
  <si>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</si>
  <si>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</si>
  <si>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</si>
  <si>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</si>
  <si>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</si>
  <si>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</si>
  <si>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ОГНЯН ДОНЕВ</t>
  </si>
  <si>
    <t>ИЗПЪЛНИТЕЛЕН ДИРЕКТОР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</si>
  <si>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</si>
  <si>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</si>
  <si>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</si>
  <si>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</si>
  <si>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</si>
  <si>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</si>
  <si>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</si>
  <si>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</si>
  <si>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2.Биофарм Инженеринг АД</t>
  </si>
  <si>
    <t>3.Вета Фарма АД</t>
  </si>
  <si>
    <t>4.Фармалогистика АД</t>
  </si>
  <si>
    <t>5.Електронкомерс ЕООД</t>
  </si>
  <si>
    <t>6.Фито Палаузово АД</t>
  </si>
  <si>
    <t>1.Ачийв Лайф Сайънсис Инк - САЩ</t>
  </si>
  <si>
    <t>1Софарма имоти АДСИЦ</t>
  </si>
  <si>
    <t>2Доверие Обединен Холдинг АД</t>
  </si>
  <si>
    <t>3Момина крепост АД</t>
  </si>
  <si>
    <t>2Химимпорт АД</t>
  </si>
  <si>
    <t>3Софарма Билдингс АДСИЦ</t>
  </si>
  <si>
    <t>4Имвенчър I КДА</t>
  </si>
  <si>
    <t>5Екобулпак АД</t>
  </si>
  <si>
    <t>6Уникредит Булбанк АД</t>
  </si>
  <si>
    <t>7Експо груп АД</t>
  </si>
  <si>
    <t>8ЦКБ АД</t>
  </si>
  <si>
    <t>1Лавена АД</t>
  </si>
  <si>
    <t>1Софарма Украйна ЕООД</t>
  </si>
  <si>
    <t>2Витамина АД</t>
  </si>
  <si>
    <t>3Рап Фарма Интернешънъл ООД</t>
  </si>
  <si>
    <t>4Софарма Казахстан ЕООД</t>
  </si>
  <si>
    <t>5Софарма Варшава ЕООД</t>
  </si>
  <si>
    <t>СОФАРМА АД</t>
  </si>
  <si>
    <t>9. Българска фондова борса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</si>
</sst>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44651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44679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ЙОРДАНКА ПЕТКОВА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44651</v>
      </c>
    </row>
    <row r="11" spans="1:2" ht="15.75">
      <c r="A11" s="7" t="s">
        <v>975</v>
      </c>
      <c r="B11" s="577">
        <v>44679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1021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6" t="s">
        <v>988</v>
      </c>
    </row>
    <row r="17" spans="1:2" ht="15.75">
      <c r="A17" s="7" t="s">
        <v>920</v>
      </c>
      <c r="B17" s="576" t="s">
        <v>989</v>
      </c>
    </row>
    <row r="18" spans="1:2" ht="15.75">
      <c r="A18" s="7" t="s">
        <v>919</v>
      </c>
      <c r="B18" s="576" t="s">
        <v>990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996</v>
      </c>
    </row>
    <row r="27" spans="1:2" ht="15.75">
      <c r="A27" s="10" t="s">
        <v>969</v>
      </c>
      <c r="B27" s="578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60" zoomScaleNormal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49466858</v>
      </c>
      <c r="D13" s="449"/>
      <c r="E13" s="449"/>
      <c r="F13" s="449">
        <v>128103</v>
      </c>
      <c r="G13" s="449">
        <v>82</v>
      </c>
      <c r="H13" s="449"/>
      <c r="I13" s="450">
        <f>F13+G13-H13</f>
        <v>128185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10000</v>
      </c>
      <c r="D17" s="449"/>
      <c r="E17" s="449"/>
      <c r="F17" s="449">
        <v>384</v>
      </c>
      <c r="G17" s="449"/>
      <c r="H17" s="449"/>
      <c r="I17" s="450">
        <f t="shared" si="0"/>
        <v>384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49476858</v>
      </c>
      <c r="D18" s="456">
        <f t="shared" si="1"/>
        <v>0</v>
      </c>
      <c r="E18" s="456">
        <f t="shared" si="1"/>
        <v>0</v>
      </c>
      <c r="F18" s="456">
        <f t="shared" si="1"/>
        <v>128487</v>
      </c>
      <c r="G18" s="456">
        <f t="shared" si="1"/>
        <v>82</v>
      </c>
      <c r="H18" s="456">
        <f t="shared" si="1"/>
        <v>0</v>
      </c>
      <c r="I18" s="457">
        <f t="shared" si="0"/>
        <v>128569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f>'Справка 8'!C21</f>
        <v>13055000</v>
      </c>
      <c r="D21" s="449"/>
      <c r="E21" s="449"/>
      <c r="F21" s="449">
        <f>'Справка 8'!F21</f>
        <v>50284</v>
      </c>
      <c r="G21" s="449"/>
      <c r="H21" s="449"/>
      <c r="I21" s="450">
        <f t="shared" si="0"/>
        <v>50284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13055000</v>
      </c>
      <c r="D27" s="456">
        <f t="shared" si="2"/>
        <v>0</v>
      </c>
      <c r="E27" s="456">
        <f t="shared" si="2"/>
        <v>0</v>
      </c>
      <c r="F27" s="456">
        <f t="shared" si="2"/>
        <v>50284</v>
      </c>
      <c r="G27" s="456">
        <f t="shared" si="2"/>
        <v>0</v>
      </c>
      <c r="H27" s="456">
        <f t="shared" si="2"/>
        <v>0</v>
      </c>
      <c r="I27" s="457">
        <f t="shared" si="0"/>
        <v>50284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60" zoomScaleNormal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1796</v>
      </c>
      <c r="D13" s="449"/>
      <c r="E13" s="449"/>
      <c r="F13" s="449">
        <v>23</v>
      </c>
      <c r="G13" s="449"/>
      <c r="H13" s="449">
        <v>1</v>
      </c>
      <c r="I13" s="450">
        <f>F13+G13-H13</f>
        <v>22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1796</v>
      </c>
      <c r="D18" s="456">
        <f t="shared" si="1"/>
        <v>0</v>
      </c>
      <c r="E18" s="456">
        <f t="shared" si="1"/>
        <v>0</v>
      </c>
      <c r="F18" s="456">
        <f t="shared" si="1"/>
        <v>23</v>
      </c>
      <c r="G18" s="456">
        <f t="shared" si="1"/>
        <v>0</v>
      </c>
      <c r="H18" s="456">
        <f t="shared" si="1"/>
        <v>1</v>
      </c>
      <c r="I18" s="457">
        <f t="shared" si="0"/>
        <v>22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219841115</v>
      </c>
      <c r="D13" s="449"/>
      <c r="E13" s="449"/>
      <c r="F13" s="449">
        <v>1283</v>
      </c>
      <c r="G13" s="449"/>
      <c r="H13" s="449"/>
      <c r="I13" s="450">
        <f>F13+G13-H13</f>
        <v>1283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317531502</v>
      </c>
      <c r="D17" s="449"/>
      <c r="E17" s="449"/>
      <c r="F17" s="449">
        <v>9669</v>
      </c>
      <c r="G17" s="449"/>
      <c r="H17" s="449"/>
      <c r="I17" s="450">
        <f t="shared" si="0"/>
        <v>9669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537372617</v>
      </c>
      <c r="D18" s="456">
        <f t="shared" si="1"/>
        <v>0</v>
      </c>
      <c r="E18" s="456">
        <f t="shared" si="1"/>
        <v>0</v>
      </c>
      <c r="F18" s="456">
        <f t="shared" si="1"/>
        <v>10952</v>
      </c>
      <c r="G18" s="456">
        <f t="shared" si="1"/>
        <v>0</v>
      </c>
      <c r="H18" s="456">
        <f t="shared" si="1"/>
        <v>0</v>
      </c>
      <c r="I18" s="457">
        <f t="shared" si="0"/>
        <v>10952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60" zoomScaleNormal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4800000</v>
      </c>
      <c r="D17" s="449"/>
      <c r="E17" s="449"/>
      <c r="F17" s="449">
        <v>1183</v>
      </c>
      <c r="G17" s="449"/>
      <c r="H17" s="449"/>
      <c r="I17" s="450">
        <f t="shared" si="0"/>
        <v>1183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4800000</v>
      </c>
      <c r="D18" s="456">
        <f t="shared" si="1"/>
        <v>0</v>
      </c>
      <c r="E18" s="456">
        <f t="shared" si="1"/>
        <v>0</v>
      </c>
      <c r="F18" s="456">
        <f t="shared" si="1"/>
        <v>1183</v>
      </c>
      <c r="G18" s="456">
        <f t="shared" si="1"/>
        <v>0</v>
      </c>
      <c r="H18" s="456">
        <f t="shared" si="1"/>
        <v>0</v>
      </c>
      <c r="I18" s="457">
        <f t="shared" si="0"/>
        <v>1183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60" zoomScaleNormal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</v>
      </c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31.03.2022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981</v>
      </c>
      <c r="B6" s="666" t="s">
        <v>945</v>
      </c>
      <c r="C6" s="673">
        <f>'1-Баланс'!C95</f>
        <v>648756</v>
      </c>
      <c r="D6" s="674">
        <f aca="true" t="shared" si="0" ref="D6:D15">C6-E6</f>
        <v>0</v>
      </c>
      <c r="E6" s="673">
        <f>'1-Баланс'!G95</f>
        <v>648756</v>
      </c>
      <c r="F6" s="667" t="s">
        <v>946</v>
      </c>
      <c r="G6" s="675" t="s">
        <v>981</v>
      </c>
    </row>
    <row r="7" spans="1:7" ht="18.75" customHeight="1">
      <c r="A7" s="675" t="s">
        <v>981</v>
      </c>
      <c r="B7" s="666" t="s">
        <v>944</v>
      </c>
      <c r="C7" s="673">
        <f>'1-Баланс'!G37</f>
        <v>571536</v>
      </c>
      <c r="D7" s="674">
        <f t="shared" si="0"/>
        <v>487022</v>
      </c>
      <c r="E7" s="673">
        <f>'1-Баланс'!G18</f>
        <v>84514</v>
      </c>
      <c r="F7" s="667" t="s">
        <v>455</v>
      </c>
      <c r="G7" s="675" t="s">
        <v>981</v>
      </c>
    </row>
    <row r="8" spans="1:7" ht="18.75" customHeight="1">
      <c r="A8" s="675" t="s">
        <v>981</v>
      </c>
      <c r="B8" s="666" t="s">
        <v>942</v>
      </c>
      <c r="C8" s="673">
        <f>ABS('1-Баланс'!G32)-ABS('1-Баланс'!G33)</f>
        <v>7076</v>
      </c>
      <c r="D8" s="674">
        <f t="shared" si="0"/>
        <v>0</v>
      </c>
      <c r="E8" s="673">
        <f>ABS('2-Отчет за доходите'!C44)-ABS('2-Отчет за доходите'!G44)</f>
        <v>7076</v>
      </c>
      <c r="F8" s="667" t="s">
        <v>943</v>
      </c>
      <c r="G8" s="676" t="s">
        <v>983</v>
      </c>
    </row>
    <row r="9" spans="1:7" ht="18.75" customHeight="1">
      <c r="A9" s="675" t="s">
        <v>981</v>
      </c>
      <c r="B9" s="666" t="s">
        <v>948</v>
      </c>
      <c r="C9" s="673">
        <f>'1-Баланс'!D92</f>
        <v>15618</v>
      </c>
      <c r="D9" s="674">
        <f t="shared" si="0"/>
        <v>0</v>
      </c>
      <c r="E9" s="673">
        <f>'3-Отчет за паричния поток'!C45</f>
        <v>15618</v>
      </c>
      <c r="F9" s="667" t="s">
        <v>947</v>
      </c>
      <c r="G9" s="676" t="s">
        <v>982</v>
      </c>
    </row>
    <row r="10" spans="1:7" ht="18.75" customHeight="1">
      <c r="A10" s="675" t="s">
        <v>981</v>
      </c>
      <c r="B10" s="666" t="s">
        <v>949</v>
      </c>
      <c r="C10" s="673">
        <f>'1-Баланс'!C92</f>
        <v>4030</v>
      </c>
      <c r="D10" s="674">
        <f t="shared" si="0"/>
        <v>0</v>
      </c>
      <c r="E10" s="673">
        <f>'3-Отчет за паричния поток'!C46</f>
        <v>4030</v>
      </c>
      <c r="F10" s="667" t="s">
        <v>950</v>
      </c>
      <c r="G10" s="676" t="s">
        <v>982</v>
      </c>
    </row>
    <row r="11" spans="1:7" ht="18.75" customHeight="1">
      <c r="A11" s="675" t="s">
        <v>981</v>
      </c>
      <c r="B11" s="666" t="s">
        <v>944</v>
      </c>
      <c r="C11" s="673">
        <f>'1-Баланс'!G37</f>
        <v>571536</v>
      </c>
      <c r="D11" s="674">
        <f t="shared" si="0"/>
        <v>0</v>
      </c>
      <c r="E11" s="673">
        <f>'4-Отчет за собствения капитал'!L34</f>
        <v>571536</v>
      </c>
      <c r="F11" s="667" t="s">
        <v>951</v>
      </c>
      <c r="G11" s="676" t="s">
        <v>984</v>
      </c>
    </row>
    <row r="12" spans="1:7" ht="18.75" customHeight="1">
      <c r="A12" s="675" t="s">
        <v>981</v>
      </c>
      <c r="B12" s="666" t="s">
        <v>952</v>
      </c>
      <c r="C12" s="673">
        <f>'1-Баланс'!C36</f>
        <v>80598</v>
      </c>
      <c r="D12" s="674">
        <f t="shared" si="0"/>
        <v>0</v>
      </c>
      <c r="E12" s="673">
        <f>'Справка 5'!C27+'Справка 5'!C97</f>
        <v>80598</v>
      </c>
      <c r="F12" s="667" t="s">
        <v>956</v>
      </c>
      <c r="G12" s="676" t="s">
        <v>985</v>
      </c>
    </row>
    <row r="13" spans="1:7" ht="18.75" customHeight="1">
      <c r="A13" s="675" t="s">
        <v>981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985</v>
      </c>
    </row>
    <row r="14" spans="1:7" ht="18.75" customHeight="1">
      <c r="A14" s="675" t="s">
        <v>981</v>
      </c>
      <c r="B14" s="666" t="s">
        <v>954</v>
      </c>
      <c r="C14" s="673">
        <f>'1-Баланс'!C38</f>
        <v>55177</v>
      </c>
      <c r="D14" s="674">
        <f t="shared" si="0"/>
        <v>0</v>
      </c>
      <c r="E14" s="673">
        <f>'Справка 5'!C61+'Справка 5'!C131</f>
        <v>55177</v>
      </c>
      <c r="F14" s="667" t="s">
        <v>958</v>
      </c>
      <c r="G14" s="676" t="s">
        <v>985</v>
      </c>
    </row>
    <row r="15" spans="1:7" ht="18.75" customHeight="1">
      <c r="A15" s="675" t="s">
        <v>981</v>
      </c>
      <c r="B15" s="666" t="s">
        <v>955</v>
      </c>
      <c r="C15" s="673">
        <f>'1-Баланс'!C39</f>
        <v>5776</v>
      </c>
      <c r="D15" s="674">
        <f t="shared" si="0"/>
        <v>0</v>
      </c>
      <c r="E15" s="673">
        <f>'Справка 5'!C148+'Справка 5'!C78</f>
        <v>5776</v>
      </c>
      <c r="F15" s="667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0.15424859397480054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0.012380672433582486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0.09163429163429164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0.010907028220162896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1.203480141058972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3.981681125242146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2.5091804935568094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0.08485639686684072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0.08485639686684072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0.14195972124227907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0.07071071404349247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0.04944250778360254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0.13510959939531367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0.11902780089895121</v>
      </c>
    </row>
    <row r="21" spans="1:5" ht="31.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8042</v>
      </c>
      <c r="E21" s="697"/>
    </row>
    <row r="22" spans="1:4" ht="63">
      <c r="A22" s="591">
        <v>16</v>
      </c>
      <c r="B22" s="589" t="s">
        <v>913</v>
      </c>
      <c r="C22" s="590" t="s">
        <v>914</v>
      </c>
      <c r="D22" s="646">
        <f>D21/'1-Баланс'!G37</f>
        <v>0.014070854679320288</v>
      </c>
    </row>
    <row r="23" spans="1:4" ht="31.5">
      <c r="A23" s="591">
        <v>17</v>
      </c>
      <c r="B23" s="589" t="s">
        <v>977</v>
      </c>
      <c r="C23" s="590" t="s">
        <v>978</v>
      </c>
      <c r="D23" s="646">
        <f>(D21+'2-Отчет за доходите'!C14)/'2-Отчет за доходите'!G31</f>
        <v>0.2675706891388972</v>
      </c>
    </row>
    <row r="24" spans="1:4" ht="31.5">
      <c r="A24" s="591">
        <v>18</v>
      </c>
      <c r="B24" s="589" t="s">
        <v>979</v>
      </c>
      <c r="C24" s="590" t="s">
        <v>980</v>
      </c>
      <c r="D24" s="646">
        <f>('1-Баланс'!G56+'1-Баланс'!G79)/(D21+'2-Отчет за доходите'!C14)</f>
        <v>6.172661870503597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СОФАРМА АД</v>
      </c>
      <c r="B3" s="105" t="str">
        <f aca="true" t="shared" si="1" ref="B3:B34">pdeBulstat</f>
        <v>831902088</v>
      </c>
      <c r="C3" s="580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48388</v>
      </c>
    </row>
    <row r="4" spans="1:8" ht="15.75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74142</v>
      </c>
    </row>
    <row r="5" spans="1:8" ht="15.75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62119</v>
      </c>
    </row>
    <row r="6" spans="1:8" ht="15.75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8451</v>
      </c>
    </row>
    <row r="7" spans="1:8" ht="15.75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2813</v>
      </c>
    </row>
    <row r="8" spans="1:8" ht="15.75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1321</v>
      </c>
    </row>
    <row r="9" spans="1:8" ht="15.75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5704</v>
      </c>
    </row>
    <row r="10" spans="1:8" ht="15.75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</v>
      </c>
    </row>
    <row r="11" spans="1:8" ht="15.75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202967</v>
      </c>
    </row>
    <row r="12" spans="1:8" ht="15.75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47359</v>
      </c>
    </row>
    <row r="13" spans="1:8" ht="15.75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450</v>
      </c>
    </row>
    <row r="14" spans="1:8" ht="15.75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2142</v>
      </c>
    </row>
    <row r="15" spans="1:8" ht="15.75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424</v>
      </c>
    </row>
    <row r="16" spans="1:8" ht="15.75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817</v>
      </c>
    </row>
    <row r="18" spans="1:8" ht="15.75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3383</v>
      </c>
    </row>
    <row r="19" spans="1:8" ht="15.75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768</v>
      </c>
    </row>
    <row r="20" spans="1:8" ht="15.75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768</v>
      </c>
    </row>
    <row r="22" spans="1:8" ht="15.75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141551</v>
      </c>
    </row>
    <row r="23" spans="1:8" ht="15.75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80598</v>
      </c>
    </row>
    <row r="24" spans="1:8" ht="15.75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55177</v>
      </c>
    </row>
    <row r="26" spans="1:8" ht="15.75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5776</v>
      </c>
    </row>
    <row r="27" spans="1:8" ht="15.75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1957</v>
      </c>
    </row>
    <row r="33" spans="1:8" ht="15.75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143508</v>
      </c>
    </row>
    <row r="34" spans="1:8" ht="15.75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51563</v>
      </c>
    </row>
    <row r="35" spans="1:8" ht="15.75">
      <c r="A35" s="105" t="str">
        <f aca="true" t="shared" si="3" ref="A35:A66">pdeName</f>
        <v>СОФАРМА АД</v>
      </c>
      <c r="B35" s="105" t="str">
        <f aca="true" t="shared" si="4" ref="B35:B66">pdeBulstat</f>
        <v>831902088</v>
      </c>
      <c r="C35" s="580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6352</v>
      </c>
    </row>
    <row r="36" spans="1:8" ht="15.75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3308</v>
      </c>
    </row>
    <row r="38" spans="1:8" ht="15.75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61223</v>
      </c>
    </row>
    <row r="39" spans="1:8" ht="15.75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459658</v>
      </c>
    </row>
    <row r="42" spans="1:8" ht="15.75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32231</v>
      </c>
    </row>
    <row r="43" spans="1:8" ht="15.75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31693</v>
      </c>
    </row>
    <row r="44" spans="1:8" ht="15.75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137</v>
      </c>
    </row>
    <row r="45" spans="1:8" ht="15.75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4928</v>
      </c>
    </row>
    <row r="46" spans="1:8" ht="15.75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68989</v>
      </c>
    </row>
    <row r="49" spans="1:8" ht="15.75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87394</v>
      </c>
    </row>
    <row r="50" spans="1:8" ht="15.75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18081</v>
      </c>
    </row>
    <row r="51" spans="1:8" ht="15.75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2439</v>
      </c>
    </row>
    <row r="52" spans="1:8" ht="15.75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1810</v>
      </c>
    </row>
    <row r="53" spans="1:8" ht="15.75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4824</v>
      </c>
    </row>
    <row r="55" spans="1:8" ht="15.75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588</v>
      </c>
    </row>
    <row r="57" spans="1:8" ht="15.75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115136</v>
      </c>
    </row>
    <row r="58" spans="1:8" ht="15.75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87</v>
      </c>
    </row>
    <row r="66" spans="1:8" ht="15.75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3882</v>
      </c>
    </row>
    <row r="67" spans="1:8" ht="15.75">
      <c r="A67" s="105" t="str">
        <f aca="true" t="shared" si="6" ref="A67:A98">pdeName</f>
        <v>СОФАРМА АД</v>
      </c>
      <c r="B67" s="105" t="str">
        <f aca="true" t="shared" si="7" ref="B67:B98">pdeBulstat</f>
        <v>831902088</v>
      </c>
      <c r="C67" s="580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61</v>
      </c>
    </row>
    <row r="68" spans="1:8" ht="15.75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4030</v>
      </c>
    </row>
    <row r="70" spans="1:8" ht="15.75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943</v>
      </c>
    </row>
    <row r="71" spans="1:8" ht="15.75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189098</v>
      </c>
    </row>
    <row r="72" spans="1:8" ht="15.75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648756</v>
      </c>
    </row>
    <row r="73" spans="1:8" ht="15.75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 ht="15.75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 ht="15.75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-50284</v>
      </c>
    </row>
    <row r="77" spans="1:8" ht="15.75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84514</v>
      </c>
    </row>
    <row r="80" spans="1:8" ht="15.75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30230</v>
      </c>
    </row>
    <row r="82" spans="1:8" ht="15.75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421292</v>
      </c>
    </row>
    <row r="83" spans="1:8" ht="15.75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66201</v>
      </c>
    </row>
    <row r="84" spans="1:8" ht="15.75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355091</v>
      </c>
    </row>
    <row r="86" spans="1:8" ht="15.75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451522</v>
      </c>
    </row>
    <row r="87" spans="1:8" ht="15.75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28424</v>
      </c>
    </row>
    <row r="88" spans="1:8" ht="15.75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28424</v>
      </c>
    </row>
    <row r="89" spans="1:8" ht="15.75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7076</v>
      </c>
    </row>
    <row r="92" spans="1:8" ht="15.75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35500</v>
      </c>
    </row>
    <row r="94" spans="1:8" ht="15.75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571536</v>
      </c>
    </row>
    <row r="95" spans="1:8" ht="15.75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14142</v>
      </c>
    </row>
    <row r="98" spans="1:8" ht="15.75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СОФАРМА АД</v>
      </c>
      <c r="B99" s="105" t="str">
        <f aca="true" t="shared" si="10" ref="B99:B125">pdeBulstat</f>
        <v>831902088</v>
      </c>
      <c r="C99" s="580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434</v>
      </c>
    </row>
    <row r="102" spans="1:8" ht="15.75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14576</v>
      </c>
    </row>
    <row r="103" spans="1:8" ht="15.75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4914</v>
      </c>
    </row>
    <row r="104" spans="1:8" ht="15.75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6336</v>
      </c>
    </row>
    <row r="106" spans="1:8" ht="15.75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3902</v>
      </c>
    </row>
    <row r="107" spans="1:8" ht="15.75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29728</v>
      </c>
    </row>
    <row r="108" spans="1:8" ht="15.75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22273</v>
      </c>
    </row>
    <row r="109" spans="1:8" ht="15.75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23254</v>
      </c>
    </row>
    <row r="111" spans="1:8" ht="15.75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2886</v>
      </c>
    </row>
    <row r="112" spans="1:8" ht="15.75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10519</v>
      </c>
    </row>
    <row r="114" spans="1:8" ht="15.75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289</v>
      </c>
    </row>
    <row r="115" spans="1:8" ht="15.75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6971</v>
      </c>
    </row>
    <row r="116" spans="1:8" ht="15.75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1288</v>
      </c>
    </row>
    <row r="117" spans="1:8" ht="15.75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1301</v>
      </c>
    </row>
    <row r="118" spans="1:8" ht="15.75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879</v>
      </c>
    </row>
    <row r="119" spans="1:8" ht="15.75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666</v>
      </c>
    </row>
    <row r="120" spans="1:8" ht="15.75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47072</v>
      </c>
    </row>
    <row r="121" spans="1:8" ht="15.75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420</v>
      </c>
    </row>
    <row r="124" spans="1:8" ht="15.75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47492</v>
      </c>
    </row>
    <row r="125" spans="1:8" ht="15.75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648756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СОФАРМА АД</v>
      </c>
      <c r="B127" s="105" t="str">
        <f aca="true" t="shared" si="13" ref="B127:B158">pdeBulstat</f>
        <v>831902088</v>
      </c>
      <c r="C127" s="580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19206</v>
      </c>
    </row>
    <row r="128" spans="1:8" ht="15.75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6924</v>
      </c>
    </row>
    <row r="129" spans="1:8" ht="15.75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4468</v>
      </c>
    </row>
    <row r="130" spans="1:8" ht="15.75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9713</v>
      </c>
    </row>
    <row r="131" spans="1:8" ht="15.75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2403</v>
      </c>
    </row>
    <row r="132" spans="1:8" ht="15.75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645</v>
      </c>
    </row>
    <row r="133" spans="1:8" ht="15.75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-5392</v>
      </c>
    </row>
    <row r="134" spans="1:8" ht="15.75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653</v>
      </c>
    </row>
    <row r="135" spans="1:8" ht="15.75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38620</v>
      </c>
    </row>
    <row r="138" spans="1:8" ht="15.75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137</v>
      </c>
    </row>
    <row r="139" spans="1:8" ht="15.75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41</v>
      </c>
    </row>
    <row r="141" spans="1:8" ht="15.75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51</v>
      </c>
    </row>
    <row r="142" spans="1:8" ht="15.75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229</v>
      </c>
    </row>
    <row r="143" spans="1:8" ht="15.75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38849</v>
      </c>
    </row>
    <row r="144" spans="1:8" ht="15.75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7905</v>
      </c>
    </row>
    <row r="145" spans="1:8" ht="15.75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38849</v>
      </c>
    </row>
    <row r="148" spans="1:8" ht="15.75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7905</v>
      </c>
    </row>
    <row r="149" spans="1:8" ht="15.75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829</v>
      </c>
    </row>
    <row r="150" spans="1:8" ht="15.75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829</v>
      </c>
    </row>
    <row r="151" spans="1:8" ht="15.75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7076</v>
      </c>
    </row>
    <row r="154" spans="1:8" ht="15.75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7076</v>
      </c>
    </row>
    <row r="156" spans="1:8" ht="15.75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46754</v>
      </c>
    </row>
    <row r="157" spans="1:8" ht="15.75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44085</v>
      </c>
    </row>
    <row r="158" spans="1:8" ht="15.75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354</v>
      </c>
    </row>
    <row r="159" spans="1:8" ht="15.75">
      <c r="A159" s="105" t="str">
        <f aca="true" t="shared" si="15" ref="A159:A179">pdeName</f>
        <v>СОФАРМА АД</v>
      </c>
      <c r="B159" s="105" t="str">
        <f aca="true" t="shared" si="16" ref="B159:B179">pdeBulstat</f>
        <v>831902088</v>
      </c>
      <c r="C159" s="580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914</v>
      </c>
    </row>
    <row r="160" spans="1:8" ht="15.75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521</v>
      </c>
    </row>
    <row r="161" spans="1:8" ht="15.75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45874</v>
      </c>
    </row>
    <row r="162" spans="1:8" ht="15.75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109</v>
      </c>
    </row>
    <row r="163" spans="1:8" ht="15.75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109</v>
      </c>
    </row>
    <row r="164" spans="1:8" ht="15.75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585</v>
      </c>
    </row>
    <row r="165" spans="1:8" ht="15.75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73</v>
      </c>
    </row>
    <row r="168" spans="1:8" ht="15.75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113</v>
      </c>
    </row>
    <row r="169" spans="1:8" ht="15.75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771</v>
      </c>
    </row>
    <row r="170" spans="1:8" ht="15.75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46754</v>
      </c>
    </row>
    <row r="171" spans="1:8" ht="15.75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46754</v>
      </c>
    </row>
    <row r="175" spans="1:8" ht="15.75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46754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СОФАРМА АД</v>
      </c>
      <c r="B181" s="105" t="str">
        <f aca="true" t="shared" si="19" ref="B181:B216">pdeBulstat</f>
        <v>831902088</v>
      </c>
      <c r="C181" s="580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56140</v>
      </c>
    </row>
    <row r="182" spans="1:8" ht="15.75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-34150</v>
      </c>
    </row>
    <row r="183" spans="1:8" ht="15.75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-11338</v>
      </c>
    </row>
    <row r="185" spans="1:8" ht="15.75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-559</v>
      </c>
    </row>
    <row r="186" spans="1:8" ht="15.75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-208</v>
      </c>
    </row>
    <row r="189" spans="1:8" ht="15.75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-61</v>
      </c>
    </row>
    <row r="190" spans="1:8" ht="15.75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-292</v>
      </c>
    </row>
    <row r="191" spans="1:8" ht="15.75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9532</v>
      </c>
    </row>
    <row r="192" spans="1:8" ht="15.75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-1997</v>
      </c>
    </row>
    <row r="193" spans="1:8" ht="15.75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9</v>
      </c>
    </row>
    <row r="194" spans="1:8" ht="15.75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-1500</v>
      </c>
    </row>
    <row r="195" spans="1:8" ht="15.75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-1033</v>
      </c>
    </row>
    <row r="198" spans="1:8" ht="15.75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626</v>
      </c>
    </row>
    <row r="199" spans="1:8" ht="15.75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100</v>
      </c>
    </row>
    <row r="202" spans="1:8" ht="15.75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-3795</v>
      </c>
    </row>
    <row r="203" spans="1:8" ht="15.75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7430</v>
      </c>
    </row>
    <row r="206" spans="1:8" ht="15.75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-24378</v>
      </c>
    </row>
    <row r="207" spans="1:8" ht="15.75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-478</v>
      </c>
    </row>
    <row r="208" spans="1:8" ht="15.75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-4</v>
      </c>
    </row>
    <row r="210" spans="1:8" ht="15.75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105</v>
      </c>
    </row>
    <row r="211" spans="1:8" ht="15.75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-17325</v>
      </c>
    </row>
    <row r="212" spans="1:8" ht="15.75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44651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-11588</v>
      </c>
    </row>
    <row r="213" spans="1:8" ht="15.75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44651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15618</v>
      </c>
    </row>
    <row r="214" spans="1:8" ht="15.75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44651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4030</v>
      </c>
    </row>
    <row r="215" spans="1:8" ht="15.75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44651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3969</v>
      </c>
    </row>
    <row r="216" spans="1:8" ht="15.75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44651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61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СОФАРМА АД</v>
      </c>
      <c r="B218" s="105" t="str">
        <f aca="true" t="shared" si="22" ref="B218:B281">pdeBulstat</f>
        <v>831902088</v>
      </c>
      <c r="C218" s="580">
        <f aca="true" t="shared" si="23" ref="C218:C281">endDate</f>
        <v>44651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84514</v>
      </c>
    </row>
    <row r="219" spans="1:8" ht="15.75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44651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44651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44651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44651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84514</v>
      </c>
    </row>
    <row r="223" spans="1:8" ht="15.75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44651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44651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44651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44651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44651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44651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44651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44651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44651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44651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44651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44651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44651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44651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84514</v>
      </c>
    </row>
    <row r="237" spans="1:8" ht="15.75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44651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44651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44651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84514</v>
      </c>
    </row>
    <row r="240" spans="1:8" ht="15.75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44651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44651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44651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44651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44651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44651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44651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44651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44651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44651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44651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44651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44651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44651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44651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44651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44651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44651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44651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44651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44651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44651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44651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30258</v>
      </c>
    </row>
    <row r="263" spans="1:8" ht="15.75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44651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44651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44651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44651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30258</v>
      </c>
    </row>
    <row r="267" spans="1:8" ht="15.75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44651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44651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44651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44651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44651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44651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44651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44651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44651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156</v>
      </c>
    </row>
    <row r="276" spans="1:8" ht="15.75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44651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156</v>
      </c>
    </row>
    <row r="277" spans="1:8" ht="15.75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44651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44651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44651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-184</v>
      </c>
    </row>
    <row r="280" spans="1:8" ht="15.75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44651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30230</v>
      </c>
    </row>
    <row r="281" spans="1:8" ht="15.75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44651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СОФАРМА АД</v>
      </c>
      <c r="B282" s="105" t="str">
        <f aca="true" t="shared" si="25" ref="B282:B345">pdeBulstat</f>
        <v>831902088</v>
      </c>
      <c r="C282" s="580">
        <f aca="true" t="shared" si="26" ref="C282:C345">endDate</f>
        <v>44651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44651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30230</v>
      </c>
    </row>
    <row r="284" spans="1:8" ht="15.75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44651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66201</v>
      </c>
    </row>
    <row r="285" spans="1:8" ht="15.75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44651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44651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44651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44651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66201</v>
      </c>
    </row>
    <row r="289" spans="1:8" ht="15.75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44651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44651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44651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44651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44651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44651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44651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44651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44651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44651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44651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44651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44651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44651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66201</v>
      </c>
    </row>
    <row r="303" spans="1:8" ht="15.75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44651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44651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44651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66201</v>
      </c>
    </row>
    <row r="306" spans="1:8" ht="15.75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44651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44651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44651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44651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44651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44651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44651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44651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44651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44651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44651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44651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44651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44651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44651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44651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44651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44651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44651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44651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44651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44651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44651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355093</v>
      </c>
    </row>
    <row r="329" spans="1:8" ht="15.75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44651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44651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44651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44651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355093</v>
      </c>
    </row>
    <row r="333" spans="1:8" ht="15.75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44651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44651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44651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44651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44651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44651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44651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44651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44651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44651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44651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44651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44651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-2</v>
      </c>
    </row>
    <row r="346" spans="1:8" ht="15.75">
      <c r="A346" s="105" t="str">
        <f aca="true" t="shared" si="27" ref="A346:A409">pdeName</f>
        <v>СОФАРМА АД</v>
      </c>
      <c r="B346" s="105" t="str">
        <f aca="true" t="shared" si="28" ref="B346:B409">pdeBulstat</f>
        <v>831902088</v>
      </c>
      <c r="C346" s="580">
        <f aca="true" t="shared" si="29" ref="C346:C409">endDate</f>
        <v>44651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355091</v>
      </c>
    </row>
    <row r="347" spans="1:8" ht="15.75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44651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44651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44651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355091</v>
      </c>
    </row>
    <row r="350" spans="1:8" ht="15.75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44651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28137</v>
      </c>
    </row>
    <row r="351" spans="1:8" ht="15.75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44651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44651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44651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44651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28137</v>
      </c>
    </row>
    <row r="355" spans="1:8" ht="15.75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44651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7076</v>
      </c>
    </row>
    <row r="356" spans="1:8" ht="15.75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44651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44651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44651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44651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44651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44651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44651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44651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44651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44651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44651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44651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287</v>
      </c>
    </row>
    <row r="368" spans="1:8" ht="15.75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44651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35500</v>
      </c>
    </row>
    <row r="369" spans="1:8" ht="15.75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44651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44651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44651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35500</v>
      </c>
    </row>
    <row r="372" spans="1:8" ht="15.75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44651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44651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44651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44651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44651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44651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44651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44651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44651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44651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44651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44651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44651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44651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44651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44651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44651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44651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44651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44651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44651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44651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44651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44651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44651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44651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44651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44651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44651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44651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44651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44651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44651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44651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44651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44651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44651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44651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СОФАРМА АД</v>
      </c>
      <c r="B410" s="105" t="str">
        <f aca="true" t="shared" si="31" ref="B410:B459">pdeBulstat</f>
        <v>831902088</v>
      </c>
      <c r="C410" s="580">
        <f aca="true" t="shared" si="32" ref="C410:C459">endDate</f>
        <v>44651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44651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44651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44651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44651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44651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44651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564203</v>
      </c>
    </row>
    <row r="417" spans="1:8" ht="15.75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44651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44651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44651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44651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564203</v>
      </c>
    </row>
    <row r="421" spans="1:8" ht="15.75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44651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7076</v>
      </c>
    </row>
    <row r="422" spans="1:8" ht="15.75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44651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44651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44651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44651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44651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44651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44651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44651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156</v>
      </c>
    </row>
    <row r="430" spans="1:8" ht="15.75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44651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156</v>
      </c>
    </row>
    <row r="431" spans="1:8" ht="15.75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44651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44651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44651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101</v>
      </c>
    </row>
    <row r="434" spans="1:8" ht="15.75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44651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571536</v>
      </c>
    </row>
    <row r="435" spans="1:8" ht="15.75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44651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44651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44651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571536</v>
      </c>
    </row>
    <row r="438" spans="1:8" ht="15.75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44651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44651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44651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44651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44651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44651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44651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44651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44651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44651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44651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44651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44651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44651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44651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44651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44651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44651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44651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44651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44651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44651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СОФАРМА АД</v>
      </c>
      <c r="B461" s="105" t="str">
        <f aca="true" t="shared" si="34" ref="B461:B524">pdeBulstat</f>
        <v>831902088</v>
      </c>
      <c r="C461" s="580">
        <f aca="true" t="shared" si="35" ref="C461:C524">endDate</f>
        <v>44651</v>
      </c>
      <c r="D461" s="105" t="s">
        <v>523</v>
      </c>
      <c r="E461" s="495">
        <v>1</v>
      </c>
      <c r="F461" s="105" t="s">
        <v>522</v>
      </c>
      <c r="H461" s="105">
        <f>'Справка 6'!D11</f>
        <v>48392</v>
      </c>
    </row>
    <row r="462" spans="1:8" ht="15.75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44651</v>
      </c>
      <c r="D462" s="105" t="s">
        <v>526</v>
      </c>
      <c r="E462" s="495">
        <v>1</v>
      </c>
      <c r="F462" s="105" t="s">
        <v>525</v>
      </c>
      <c r="H462" s="105">
        <f>'Справка 6'!D12</f>
        <v>123012</v>
      </c>
    </row>
    <row r="463" spans="1:8" ht="15.75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44651</v>
      </c>
      <c r="D463" s="105" t="s">
        <v>529</v>
      </c>
      <c r="E463" s="495">
        <v>1</v>
      </c>
      <c r="F463" s="105" t="s">
        <v>528</v>
      </c>
      <c r="H463" s="105">
        <f>'Справка 6'!D13</f>
        <v>185006</v>
      </c>
    </row>
    <row r="464" spans="1:8" ht="15.75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44651</v>
      </c>
      <c r="D464" s="105" t="s">
        <v>532</v>
      </c>
      <c r="E464" s="495">
        <v>1</v>
      </c>
      <c r="F464" s="105" t="s">
        <v>531</v>
      </c>
      <c r="H464" s="105">
        <f>'Справка 6'!D14</f>
        <v>16862</v>
      </c>
    </row>
    <row r="465" spans="1:8" ht="15.75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44651</v>
      </c>
      <c r="D465" s="105" t="s">
        <v>535</v>
      </c>
      <c r="E465" s="495">
        <v>1</v>
      </c>
      <c r="F465" s="105" t="s">
        <v>534</v>
      </c>
      <c r="H465" s="105">
        <f>'Справка 6'!D15</f>
        <v>9325</v>
      </c>
    </row>
    <row r="466" spans="1:8" ht="15.75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44651</v>
      </c>
      <c r="D466" s="105" t="s">
        <v>537</v>
      </c>
      <c r="E466" s="495">
        <v>1</v>
      </c>
      <c r="F466" s="105" t="s">
        <v>536</v>
      </c>
      <c r="H466" s="105">
        <f>'Справка 6'!D16</f>
        <v>12072</v>
      </c>
    </row>
    <row r="467" spans="1:8" ht="15.75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44651</v>
      </c>
      <c r="D467" s="105" t="s">
        <v>540</v>
      </c>
      <c r="E467" s="495">
        <v>1</v>
      </c>
      <c r="F467" s="105" t="s">
        <v>539</v>
      </c>
      <c r="H467" s="105">
        <f>'Справка 6'!D17</f>
        <v>4170</v>
      </c>
    </row>
    <row r="468" spans="1:8" ht="15.75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44651</v>
      </c>
      <c r="D468" s="105" t="s">
        <v>543</v>
      </c>
      <c r="E468" s="495">
        <v>1</v>
      </c>
      <c r="F468" s="105" t="s">
        <v>542</v>
      </c>
      <c r="H468" s="105">
        <f>'Справка 6'!D18</f>
        <v>132</v>
      </c>
    </row>
    <row r="469" spans="1:8" ht="15.75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44651</v>
      </c>
      <c r="D469" s="105" t="s">
        <v>545</v>
      </c>
      <c r="E469" s="495">
        <v>1</v>
      </c>
      <c r="F469" s="105" t="s">
        <v>828</v>
      </c>
      <c r="H469" s="105">
        <f>'Справка 6'!D19</f>
        <v>398971</v>
      </c>
    </row>
    <row r="470" spans="1:8" ht="15.75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44651</v>
      </c>
      <c r="D470" s="105" t="s">
        <v>547</v>
      </c>
      <c r="E470" s="495">
        <v>1</v>
      </c>
      <c r="F470" s="105" t="s">
        <v>546</v>
      </c>
      <c r="H470" s="105">
        <f>'Справка 6'!D20</f>
        <v>47302</v>
      </c>
    </row>
    <row r="471" spans="1:8" ht="15.75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44651</v>
      </c>
      <c r="D471" s="105" t="s">
        <v>549</v>
      </c>
      <c r="E471" s="495">
        <v>1</v>
      </c>
      <c r="F471" s="105" t="s">
        <v>548</v>
      </c>
      <c r="H471" s="105">
        <f>'Справка 6'!D22</f>
        <v>521</v>
      </c>
    </row>
    <row r="472" spans="1:8" ht="15.75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44651</v>
      </c>
      <c r="D472" s="105" t="s">
        <v>553</v>
      </c>
      <c r="E472" s="495">
        <v>1</v>
      </c>
      <c r="F472" s="105" t="s">
        <v>552</v>
      </c>
      <c r="H472" s="105">
        <f>'Справка 6'!D24</f>
        <v>9207</v>
      </c>
    </row>
    <row r="473" spans="1:8" ht="15.75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44651</v>
      </c>
      <c r="D473" s="105" t="s">
        <v>555</v>
      </c>
      <c r="E473" s="495">
        <v>1</v>
      </c>
      <c r="F473" s="105" t="s">
        <v>554</v>
      </c>
      <c r="H473" s="105">
        <f>'Справка 6'!D25</f>
        <v>4458</v>
      </c>
    </row>
    <row r="474" spans="1:8" ht="15.75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44651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44651</v>
      </c>
      <c r="D475" s="105" t="s">
        <v>558</v>
      </c>
      <c r="E475" s="495">
        <v>1</v>
      </c>
      <c r="F475" s="105" t="s">
        <v>542</v>
      </c>
      <c r="H475" s="105">
        <f>'Справка 6'!D27</f>
        <v>771</v>
      </c>
    </row>
    <row r="476" spans="1:8" ht="15.75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44651</v>
      </c>
      <c r="D476" s="105" t="s">
        <v>560</v>
      </c>
      <c r="E476" s="495">
        <v>1</v>
      </c>
      <c r="F476" s="105" t="s">
        <v>863</v>
      </c>
      <c r="H476" s="105">
        <f>'Справка 6'!D28</f>
        <v>14436</v>
      </c>
    </row>
    <row r="477" spans="1:8" ht="15.75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44651</v>
      </c>
      <c r="D477" s="105" t="s">
        <v>562</v>
      </c>
      <c r="E477" s="495">
        <v>1</v>
      </c>
      <c r="F477" s="105" t="s">
        <v>561</v>
      </c>
      <c r="H477" s="105">
        <f>'Справка 6'!D30</f>
        <v>140789</v>
      </c>
    </row>
    <row r="478" spans="1:8" ht="15.75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44651</v>
      </c>
      <c r="D478" s="105" t="s">
        <v>563</v>
      </c>
      <c r="E478" s="495">
        <v>1</v>
      </c>
      <c r="F478" s="105" t="s">
        <v>108</v>
      </c>
      <c r="H478" s="105">
        <f>'Справка 6'!D31</f>
        <v>80598</v>
      </c>
    </row>
    <row r="479" spans="1:8" ht="15.75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44651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44651</v>
      </c>
      <c r="D480" s="105" t="s">
        <v>565</v>
      </c>
      <c r="E480" s="495">
        <v>1</v>
      </c>
      <c r="F480" s="105" t="s">
        <v>113</v>
      </c>
      <c r="H480" s="105">
        <f>'Справка 6'!D33</f>
        <v>54485</v>
      </c>
    </row>
    <row r="481" spans="1:8" ht="15.75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44651</v>
      </c>
      <c r="D481" s="105" t="s">
        <v>566</v>
      </c>
      <c r="E481" s="495">
        <v>1</v>
      </c>
      <c r="F481" s="105" t="s">
        <v>115</v>
      </c>
      <c r="H481" s="105">
        <f>'Справка 6'!D34</f>
        <v>5706</v>
      </c>
    </row>
    <row r="482" spans="1:8" ht="15.75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44651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44651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44651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44651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44651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44651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44651</v>
      </c>
      <c r="D488" s="105" t="s">
        <v>578</v>
      </c>
      <c r="E488" s="495">
        <v>1</v>
      </c>
      <c r="F488" s="105" t="s">
        <v>827</v>
      </c>
      <c r="H488" s="105">
        <f>'Справка 6'!D41</f>
        <v>140789</v>
      </c>
    </row>
    <row r="489" spans="1:8" ht="15.75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44651</v>
      </c>
      <c r="D489" s="105" t="s">
        <v>581</v>
      </c>
      <c r="E489" s="495">
        <v>1</v>
      </c>
      <c r="F489" s="105" t="s">
        <v>580</v>
      </c>
      <c r="H489" s="105">
        <f>'Справка 6'!D42</f>
        <v>768</v>
      </c>
    </row>
    <row r="490" spans="1:8" ht="15.75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44651</v>
      </c>
      <c r="D490" s="105" t="s">
        <v>583</v>
      </c>
      <c r="E490" s="495">
        <v>1</v>
      </c>
      <c r="F490" s="105" t="s">
        <v>582</v>
      </c>
      <c r="H490" s="105">
        <f>'Справка 6'!D43</f>
        <v>602787</v>
      </c>
    </row>
    <row r="491" spans="1:8" ht="15.75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44651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44651</v>
      </c>
      <c r="D492" s="105" t="s">
        <v>526</v>
      </c>
      <c r="E492" s="495">
        <v>2</v>
      </c>
      <c r="F492" s="105" t="s">
        <v>525</v>
      </c>
      <c r="H492" s="105">
        <f>'Справка 6'!E12</f>
        <v>120</v>
      </c>
    </row>
    <row r="493" spans="1:8" ht="15.75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44651</v>
      </c>
      <c r="D493" s="105" t="s">
        <v>529</v>
      </c>
      <c r="E493" s="495">
        <v>2</v>
      </c>
      <c r="F493" s="105" t="s">
        <v>528</v>
      </c>
      <c r="H493" s="105">
        <f>'Справка 6'!E13</f>
        <v>264</v>
      </c>
    </row>
    <row r="494" spans="1:8" ht="15.75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44651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44651</v>
      </c>
      <c r="D495" s="105" t="s">
        <v>535</v>
      </c>
      <c r="E495" s="495">
        <v>2</v>
      </c>
      <c r="F495" s="105" t="s">
        <v>534</v>
      </c>
      <c r="H495" s="105">
        <f>'Справка 6'!E15</f>
        <v>641</v>
      </c>
    </row>
    <row r="496" spans="1:8" ht="15.75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44651</v>
      </c>
      <c r="D496" s="105" t="s">
        <v>537</v>
      </c>
      <c r="E496" s="495">
        <v>2</v>
      </c>
      <c r="F496" s="105" t="s">
        <v>536</v>
      </c>
      <c r="H496" s="105">
        <f>'Справка 6'!E16</f>
        <v>50</v>
      </c>
    </row>
    <row r="497" spans="1:8" ht="15.75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44651</v>
      </c>
      <c r="D497" s="105" t="s">
        <v>540</v>
      </c>
      <c r="E497" s="495">
        <v>2</v>
      </c>
      <c r="F497" s="105" t="s">
        <v>539</v>
      </c>
      <c r="H497" s="105">
        <f>'Справка 6'!E17</f>
        <v>2226</v>
      </c>
    </row>
    <row r="498" spans="1:8" ht="15.75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44651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44651</v>
      </c>
      <c r="D499" s="105" t="s">
        <v>545</v>
      </c>
      <c r="E499" s="495">
        <v>2</v>
      </c>
      <c r="F499" s="105" t="s">
        <v>828</v>
      </c>
      <c r="H499" s="105">
        <f>'Справка 6'!E19</f>
        <v>3301</v>
      </c>
    </row>
    <row r="500" spans="1:8" ht="15.75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44651</v>
      </c>
      <c r="D500" s="105" t="s">
        <v>547</v>
      </c>
      <c r="E500" s="495">
        <v>2</v>
      </c>
      <c r="F500" s="105" t="s">
        <v>546</v>
      </c>
      <c r="H500" s="105">
        <f>'Справка 6'!E20</f>
        <v>57</v>
      </c>
    </row>
    <row r="501" spans="1:8" ht="15.75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44651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44651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44651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44651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44651</v>
      </c>
      <c r="D505" s="105" t="s">
        <v>558</v>
      </c>
      <c r="E505" s="495">
        <v>2</v>
      </c>
      <c r="F505" s="105" t="s">
        <v>542</v>
      </c>
      <c r="H505" s="105">
        <f>'Справка 6'!E27</f>
        <v>46</v>
      </c>
    </row>
    <row r="506" spans="1:8" ht="15.75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44651</v>
      </c>
      <c r="D506" s="105" t="s">
        <v>560</v>
      </c>
      <c r="E506" s="495">
        <v>2</v>
      </c>
      <c r="F506" s="105" t="s">
        <v>863</v>
      </c>
      <c r="H506" s="105">
        <f>'Справка 6'!E28</f>
        <v>46</v>
      </c>
    </row>
    <row r="507" spans="1:8" ht="15.75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44651</v>
      </c>
      <c r="D507" s="105" t="s">
        <v>562</v>
      </c>
      <c r="E507" s="495">
        <v>2</v>
      </c>
      <c r="F507" s="105" t="s">
        <v>561</v>
      </c>
      <c r="H507" s="105">
        <f>'Справка 6'!E30</f>
        <v>1033</v>
      </c>
    </row>
    <row r="508" spans="1:8" ht="15.75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44651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44651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44651</v>
      </c>
      <c r="D510" s="105" t="s">
        <v>565</v>
      </c>
      <c r="E510" s="495">
        <v>2</v>
      </c>
      <c r="F510" s="105" t="s">
        <v>113</v>
      </c>
      <c r="H510" s="105">
        <f>'Справка 6'!E33</f>
        <v>692</v>
      </c>
    </row>
    <row r="511" spans="1:8" ht="15.75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44651</v>
      </c>
      <c r="D511" s="105" t="s">
        <v>566</v>
      </c>
      <c r="E511" s="495">
        <v>2</v>
      </c>
      <c r="F511" s="105" t="s">
        <v>115</v>
      </c>
      <c r="H511" s="105">
        <f>'Справка 6'!E34</f>
        <v>341</v>
      </c>
    </row>
    <row r="512" spans="1:8" ht="15.75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44651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44651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44651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44651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44651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44651</v>
      </c>
      <c r="D517" s="105" t="s">
        <v>576</v>
      </c>
      <c r="E517" s="495">
        <v>2</v>
      </c>
      <c r="F517" s="105" t="s">
        <v>542</v>
      </c>
      <c r="H517" s="105">
        <f>'Справка 6'!E40</f>
        <v>1957</v>
      </c>
    </row>
    <row r="518" spans="1:8" ht="15.75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44651</v>
      </c>
      <c r="D518" s="105" t="s">
        <v>578</v>
      </c>
      <c r="E518" s="495">
        <v>2</v>
      </c>
      <c r="F518" s="105" t="s">
        <v>827</v>
      </c>
      <c r="H518" s="105">
        <f>'Справка 6'!E41</f>
        <v>2990</v>
      </c>
    </row>
    <row r="519" spans="1:8" ht="15.75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44651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44651</v>
      </c>
      <c r="D520" s="105" t="s">
        <v>583</v>
      </c>
      <c r="E520" s="495">
        <v>2</v>
      </c>
      <c r="F520" s="105" t="s">
        <v>582</v>
      </c>
      <c r="H520" s="105">
        <f>'Справка 6'!E43</f>
        <v>6394</v>
      </c>
    </row>
    <row r="521" spans="1:8" ht="15.75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44651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44651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44651</v>
      </c>
      <c r="D523" s="105" t="s">
        <v>529</v>
      </c>
      <c r="E523" s="495">
        <v>3</v>
      </c>
      <c r="F523" s="105" t="s">
        <v>528</v>
      </c>
      <c r="H523" s="105">
        <f>'Справка 6'!F13</f>
        <v>24</v>
      </c>
    </row>
    <row r="524" spans="1:8" ht="15.75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44651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СОФАРМА АД</v>
      </c>
      <c r="B525" s="105" t="str">
        <f aca="true" t="shared" si="37" ref="B525:B588">pdeBulstat</f>
        <v>831902088</v>
      </c>
      <c r="C525" s="580">
        <f aca="true" t="shared" si="38" ref="C525:C588">endDate</f>
        <v>44651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44651</v>
      </c>
      <c r="D526" s="105" t="s">
        <v>537</v>
      </c>
      <c r="E526" s="495">
        <v>3</v>
      </c>
      <c r="F526" s="105" t="s">
        <v>536</v>
      </c>
      <c r="H526" s="105">
        <f>'Справка 6'!F16</f>
        <v>15</v>
      </c>
    </row>
    <row r="527" spans="1:8" ht="15.75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44651</v>
      </c>
      <c r="D527" s="105" t="s">
        <v>540</v>
      </c>
      <c r="E527" s="495">
        <v>3</v>
      </c>
      <c r="F527" s="105" t="s">
        <v>539</v>
      </c>
      <c r="H527" s="105">
        <f>'Справка 6'!F17</f>
        <v>692</v>
      </c>
    </row>
    <row r="528" spans="1:8" ht="15.75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44651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44651</v>
      </c>
      <c r="D529" s="105" t="s">
        <v>545</v>
      </c>
      <c r="E529" s="495">
        <v>3</v>
      </c>
      <c r="F529" s="105" t="s">
        <v>828</v>
      </c>
      <c r="H529" s="105">
        <f>'Справка 6'!F19</f>
        <v>731</v>
      </c>
    </row>
    <row r="530" spans="1:8" ht="15.75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44651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44651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44651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44651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44651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44651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44651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44651</v>
      </c>
      <c r="D537" s="105" t="s">
        <v>562</v>
      </c>
      <c r="E537" s="495">
        <v>3</v>
      </c>
      <c r="F537" s="105" t="s">
        <v>561</v>
      </c>
      <c r="H537" s="105">
        <f>'Справка 6'!F30</f>
        <v>352</v>
      </c>
    </row>
    <row r="538" spans="1:8" ht="15.75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44651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44651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44651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44651</v>
      </c>
      <c r="D541" s="105" t="s">
        <v>566</v>
      </c>
      <c r="E541" s="495">
        <v>3</v>
      </c>
      <c r="F541" s="105" t="s">
        <v>115</v>
      </c>
      <c r="H541" s="105">
        <f>'Справка 6'!F34</f>
        <v>352</v>
      </c>
    </row>
    <row r="542" spans="1:8" ht="15.75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44651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44651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44651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44651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44651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44651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44651</v>
      </c>
      <c r="D548" s="105" t="s">
        <v>578</v>
      </c>
      <c r="E548" s="495">
        <v>3</v>
      </c>
      <c r="F548" s="105" t="s">
        <v>827</v>
      </c>
      <c r="H548" s="105">
        <f>'Справка 6'!F41</f>
        <v>352</v>
      </c>
    </row>
    <row r="549" spans="1:8" ht="15.75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44651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44651</v>
      </c>
      <c r="D550" s="105" t="s">
        <v>583</v>
      </c>
      <c r="E550" s="495">
        <v>3</v>
      </c>
      <c r="F550" s="105" t="s">
        <v>582</v>
      </c>
      <c r="H550" s="105">
        <f>'Справка 6'!F43</f>
        <v>1083</v>
      </c>
    </row>
    <row r="551" spans="1:8" ht="15.75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44651</v>
      </c>
      <c r="D551" s="105" t="s">
        <v>523</v>
      </c>
      <c r="E551" s="495">
        <v>4</v>
      </c>
      <c r="F551" s="105" t="s">
        <v>522</v>
      </c>
      <c r="H551" s="105">
        <f>'Справка 6'!G11</f>
        <v>48392</v>
      </c>
    </row>
    <row r="552" spans="1:8" ht="15.75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44651</v>
      </c>
      <c r="D552" s="105" t="s">
        <v>526</v>
      </c>
      <c r="E552" s="495">
        <v>4</v>
      </c>
      <c r="F552" s="105" t="s">
        <v>525</v>
      </c>
      <c r="H552" s="105">
        <f>'Справка 6'!G12</f>
        <v>123132</v>
      </c>
    </row>
    <row r="553" spans="1:8" ht="15.75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44651</v>
      </c>
      <c r="D553" s="105" t="s">
        <v>529</v>
      </c>
      <c r="E553" s="495">
        <v>4</v>
      </c>
      <c r="F553" s="105" t="s">
        <v>528</v>
      </c>
      <c r="H553" s="105">
        <f>'Справка 6'!G13</f>
        <v>185246</v>
      </c>
    </row>
    <row r="554" spans="1:8" ht="15.75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44651</v>
      </c>
      <c r="D554" s="105" t="s">
        <v>532</v>
      </c>
      <c r="E554" s="495">
        <v>4</v>
      </c>
      <c r="F554" s="105" t="s">
        <v>531</v>
      </c>
      <c r="H554" s="105">
        <f>'Справка 6'!G14</f>
        <v>16862</v>
      </c>
    </row>
    <row r="555" spans="1:8" ht="15.75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44651</v>
      </c>
      <c r="D555" s="105" t="s">
        <v>535</v>
      </c>
      <c r="E555" s="495">
        <v>4</v>
      </c>
      <c r="F555" s="105" t="s">
        <v>534</v>
      </c>
      <c r="H555" s="105">
        <f>'Справка 6'!G15</f>
        <v>9966</v>
      </c>
    </row>
    <row r="556" spans="1:8" ht="15.75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44651</v>
      </c>
      <c r="D556" s="105" t="s">
        <v>537</v>
      </c>
      <c r="E556" s="495">
        <v>4</v>
      </c>
      <c r="F556" s="105" t="s">
        <v>536</v>
      </c>
      <c r="H556" s="105">
        <f>'Справка 6'!G16</f>
        <v>12107</v>
      </c>
    </row>
    <row r="557" spans="1:8" ht="15.75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44651</v>
      </c>
      <c r="D557" s="105" t="s">
        <v>540</v>
      </c>
      <c r="E557" s="495">
        <v>4</v>
      </c>
      <c r="F557" s="105" t="s">
        <v>539</v>
      </c>
      <c r="H557" s="105">
        <f>'Справка 6'!G17</f>
        <v>5704</v>
      </c>
    </row>
    <row r="558" spans="1:8" ht="15.75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44651</v>
      </c>
      <c r="D558" s="105" t="s">
        <v>543</v>
      </c>
      <c r="E558" s="495">
        <v>4</v>
      </c>
      <c r="F558" s="105" t="s">
        <v>542</v>
      </c>
      <c r="H558" s="105">
        <f>'Справка 6'!G18</f>
        <v>132</v>
      </c>
    </row>
    <row r="559" spans="1:8" ht="15.75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44651</v>
      </c>
      <c r="D559" s="105" t="s">
        <v>545</v>
      </c>
      <c r="E559" s="495">
        <v>4</v>
      </c>
      <c r="F559" s="105" t="s">
        <v>828</v>
      </c>
      <c r="H559" s="105">
        <f>'Справка 6'!G19</f>
        <v>401541</v>
      </c>
    </row>
    <row r="560" spans="1:8" ht="15.75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44651</v>
      </c>
      <c r="D560" s="105" t="s">
        <v>547</v>
      </c>
      <c r="E560" s="495">
        <v>4</v>
      </c>
      <c r="F560" s="105" t="s">
        <v>546</v>
      </c>
      <c r="H560" s="105">
        <f>'Справка 6'!G20</f>
        <v>47359</v>
      </c>
    </row>
    <row r="561" spans="1:8" ht="15.75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44651</v>
      </c>
      <c r="D561" s="105" t="s">
        <v>549</v>
      </c>
      <c r="E561" s="495">
        <v>4</v>
      </c>
      <c r="F561" s="105" t="s">
        <v>548</v>
      </c>
      <c r="H561" s="105">
        <f>'Справка 6'!G22</f>
        <v>521</v>
      </c>
    </row>
    <row r="562" spans="1:8" ht="15.75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44651</v>
      </c>
      <c r="D562" s="105" t="s">
        <v>553</v>
      </c>
      <c r="E562" s="495">
        <v>4</v>
      </c>
      <c r="F562" s="105" t="s">
        <v>552</v>
      </c>
      <c r="H562" s="105">
        <f>'Справка 6'!G24</f>
        <v>9207</v>
      </c>
    </row>
    <row r="563" spans="1:8" ht="15.75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44651</v>
      </c>
      <c r="D563" s="105" t="s">
        <v>555</v>
      </c>
      <c r="E563" s="495">
        <v>4</v>
      </c>
      <c r="F563" s="105" t="s">
        <v>554</v>
      </c>
      <c r="H563" s="105">
        <f>'Справка 6'!G25</f>
        <v>4458</v>
      </c>
    </row>
    <row r="564" spans="1:8" ht="15.75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44651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44651</v>
      </c>
      <c r="D565" s="105" t="s">
        <v>558</v>
      </c>
      <c r="E565" s="495">
        <v>4</v>
      </c>
      <c r="F565" s="105" t="s">
        <v>542</v>
      </c>
      <c r="H565" s="105">
        <f>'Справка 6'!G27</f>
        <v>817</v>
      </c>
    </row>
    <row r="566" spans="1:8" ht="15.75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44651</v>
      </c>
      <c r="D566" s="105" t="s">
        <v>560</v>
      </c>
      <c r="E566" s="495">
        <v>4</v>
      </c>
      <c r="F566" s="105" t="s">
        <v>863</v>
      </c>
      <c r="H566" s="105">
        <f>'Справка 6'!G28</f>
        <v>14482</v>
      </c>
    </row>
    <row r="567" spans="1:8" ht="15.75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44651</v>
      </c>
      <c r="D567" s="105" t="s">
        <v>562</v>
      </c>
      <c r="E567" s="495">
        <v>4</v>
      </c>
      <c r="F567" s="105" t="s">
        <v>561</v>
      </c>
      <c r="H567" s="105">
        <f>'Справка 6'!G30</f>
        <v>141470</v>
      </c>
    </row>
    <row r="568" spans="1:8" ht="15.75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44651</v>
      </c>
      <c r="D568" s="105" t="s">
        <v>563</v>
      </c>
      <c r="E568" s="495">
        <v>4</v>
      </c>
      <c r="F568" s="105" t="s">
        <v>108</v>
      </c>
      <c r="H568" s="105">
        <f>'Справка 6'!G31</f>
        <v>80598</v>
      </c>
    </row>
    <row r="569" spans="1:8" ht="15.75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44651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44651</v>
      </c>
      <c r="D570" s="105" t="s">
        <v>565</v>
      </c>
      <c r="E570" s="495">
        <v>4</v>
      </c>
      <c r="F570" s="105" t="s">
        <v>113</v>
      </c>
      <c r="H570" s="105">
        <f>'Справка 6'!G33</f>
        <v>55177</v>
      </c>
    </row>
    <row r="571" spans="1:8" ht="15.75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44651</v>
      </c>
      <c r="D571" s="105" t="s">
        <v>566</v>
      </c>
      <c r="E571" s="495">
        <v>4</v>
      </c>
      <c r="F571" s="105" t="s">
        <v>115</v>
      </c>
      <c r="H571" s="105">
        <f>'Справка 6'!G34</f>
        <v>5695</v>
      </c>
    </row>
    <row r="572" spans="1:8" ht="15.75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44651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44651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44651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44651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44651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44651</v>
      </c>
      <c r="D577" s="105" t="s">
        <v>576</v>
      </c>
      <c r="E577" s="495">
        <v>4</v>
      </c>
      <c r="F577" s="105" t="s">
        <v>542</v>
      </c>
      <c r="H577" s="105">
        <f>'Справка 6'!G40</f>
        <v>1957</v>
      </c>
    </row>
    <row r="578" spans="1:8" ht="15.75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44651</v>
      </c>
      <c r="D578" s="105" t="s">
        <v>578</v>
      </c>
      <c r="E578" s="495">
        <v>4</v>
      </c>
      <c r="F578" s="105" t="s">
        <v>827</v>
      </c>
      <c r="H578" s="105">
        <f>'Справка 6'!G41</f>
        <v>143427</v>
      </c>
    </row>
    <row r="579" spans="1:8" ht="15.75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44651</v>
      </c>
      <c r="D579" s="105" t="s">
        <v>581</v>
      </c>
      <c r="E579" s="495">
        <v>4</v>
      </c>
      <c r="F579" s="105" t="s">
        <v>580</v>
      </c>
      <c r="H579" s="105">
        <f>'Справка 6'!G42</f>
        <v>768</v>
      </c>
    </row>
    <row r="580" spans="1:8" ht="15.75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44651</v>
      </c>
      <c r="D580" s="105" t="s">
        <v>583</v>
      </c>
      <c r="E580" s="495">
        <v>4</v>
      </c>
      <c r="F580" s="105" t="s">
        <v>582</v>
      </c>
      <c r="H580" s="105">
        <f>'Справка 6'!G43</f>
        <v>608098</v>
      </c>
    </row>
    <row r="581" spans="1:8" ht="15.75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44651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44651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44651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44651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44651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44651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44651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44651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СОФАРМА АД</v>
      </c>
      <c r="B589" s="105" t="str">
        <f aca="true" t="shared" si="40" ref="B589:B652">pdeBulstat</f>
        <v>831902088</v>
      </c>
      <c r="C589" s="580">
        <f aca="true" t="shared" si="41" ref="C589:C652">endDate</f>
        <v>44651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44651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44651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44651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44651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44651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44651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44651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44651</v>
      </c>
      <c r="D597" s="105" t="s">
        <v>562</v>
      </c>
      <c r="E597" s="495">
        <v>5</v>
      </c>
      <c r="F597" s="105" t="s">
        <v>561</v>
      </c>
      <c r="H597" s="105">
        <f>'Справка 6'!H30</f>
        <v>81</v>
      </c>
    </row>
    <row r="598" spans="1:8" ht="15.75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44651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44651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44651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44651</v>
      </c>
      <c r="D601" s="105" t="s">
        <v>566</v>
      </c>
      <c r="E601" s="495">
        <v>5</v>
      </c>
      <c r="F601" s="105" t="s">
        <v>115</v>
      </c>
      <c r="H601" s="105">
        <f>'Справка 6'!H34</f>
        <v>81</v>
      </c>
    </row>
    <row r="602" spans="1:8" ht="15.75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44651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44651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44651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44651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44651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44651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44651</v>
      </c>
      <c r="D608" s="105" t="s">
        <v>578</v>
      </c>
      <c r="E608" s="495">
        <v>5</v>
      </c>
      <c r="F608" s="105" t="s">
        <v>827</v>
      </c>
      <c r="H608" s="105">
        <f>'Справка 6'!H41</f>
        <v>81</v>
      </c>
    </row>
    <row r="609" spans="1:8" ht="15.75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44651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44651</v>
      </c>
      <c r="D610" s="105" t="s">
        <v>583</v>
      </c>
      <c r="E610" s="495">
        <v>5</v>
      </c>
      <c r="F610" s="105" t="s">
        <v>582</v>
      </c>
      <c r="H610" s="105">
        <f>'Справка 6'!H43</f>
        <v>81</v>
      </c>
    </row>
    <row r="611" spans="1:8" ht="15.75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44651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44651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44651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44651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44651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44651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44651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44651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44651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44651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44651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44651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44651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44651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44651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44651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44651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44651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44651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44651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44651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44651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44651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44651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44651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44651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44651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44651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44651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44651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44651</v>
      </c>
      <c r="D641" s="105" t="s">
        <v>523</v>
      </c>
      <c r="E641" s="495">
        <v>7</v>
      </c>
      <c r="F641" s="105" t="s">
        <v>522</v>
      </c>
      <c r="H641" s="105">
        <f>'Справка 6'!J11</f>
        <v>48392</v>
      </c>
    </row>
    <row r="642" spans="1:8" ht="15.75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44651</v>
      </c>
      <c r="D642" s="105" t="s">
        <v>526</v>
      </c>
      <c r="E642" s="495">
        <v>7</v>
      </c>
      <c r="F642" s="105" t="s">
        <v>525</v>
      </c>
      <c r="H642" s="105">
        <f>'Справка 6'!J12</f>
        <v>123132</v>
      </c>
    </row>
    <row r="643" spans="1:8" ht="15.75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44651</v>
      </c>
      <c r="D643" s="105" t="s">
        <v>529</v>
      </c>
      <c r="E643" s="495">
        <v>7</v>
      </c>
      <c r="F643" s="105" t="s">
        <v>528</v>
      </c>
      <c r="H643" s="105">
        <f>'Справка 6'!J13</f>
        <v>185246</v>
      </c>
    </row>
    <row r="644" spans="1:8" ht="15.75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44651</v>
      </c>
      <c r="D644" s="105" t="s">
        <v>532</v>
      </c>
      <c r="E644" s="495">
        <v>7</v>
      </c>
      <c r="F644" s="105" t="s">
        <v>531</v>
      </c>
      <c r="H644" s="105">
        <f>'Справка 6'!J14</f>
        <v>16862</v>
      </c>
    </row>
    <row r="645" spans="1:8" ht="15.75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44651</v>
      </c>
      <c r="D645" s="105" t="s">
        <v>535</v>
      </c>
      <c r="E645" s="495">
        <v>7</v>
      </c>
      <c r="F645" s="105" t="s">
        <v>534</v>
      </c>
      <c r="H645" s="105">
        <f>'Справка 6'!J15</f>
        <v>9966</v>
      </c>
    </row>
    <row r="646" spans="1:8" ht="15.75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44651</v>
      </c>
      <c r="D646" s="105" t="s">
        <v>537</v>
      </c>
      <c r="E646" s="495">
        <v>7</v>
      </c>
      <c r="F646" s="105" t="s">
        <v>536</v>
      </c>
      <c r="H646" s="105">
        <f>'Справка 6'!J16</f>
        <v>12107</v>
      </c>
    </row>
    <row r="647" spans="1:8" ht="15.75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44651</v>
      </c>
      <c r="D647" s="105" t="s">
        <v>540</v>
      </c>
      <c r="E647" s="495">
        <v>7</v>
      </c>
      <c r="F647" s="105" t="s">
        <v>539</v>
      </c>
      <c r="H647" s="105">
        <f>'Справка 6'!J17</f>
        <v>5704</v>
      </c>
    </row>
    <row r="648" spans="1:8" ht="15.75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44651</v>
      </c>
      <c r="D648" s="105" t="s">
        <v>543</v>
      </c>
      <c r="E648" s="495">
        <v>7</v>
      </c>
      <c r="F648" s="105" t="s">
        <v>542</v>
      </c>
      <c r="H648" s="105">
        <f>'Справка 6'!J18</f>
        <v>132</v>
      </c>
    </row>
    <row r="649" spans="1:8" ht="15.75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44651</v>
      </c>
      <c r="D649" s="105" t="s">
        <v>545</v>
      </c>
      <c r="E649" s="495">
        <v>7</v>
      </c>
      <c r="F649" s="105" t="s">
        <v>828</v>
      </c>
      <c r="H649" s="105">
        <f>'Справка 6'!J19</f>
        <v>401541</v>
      </c>
    </row>
    <row r="650" spans="1:8" ht="15.75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44651</v>
      </c>
      <c r="D650" s="105" t="s">
        <v>547</v>
      </c>
      <c r="E650" s="495">
        <v>7</v>
      </c>
      <c r="F650" s="105" t="s">
        <v>546</v>
      </c>
      <c r="H650" s="105">
        <f>'Справка 6'!J20</f>
        <v>47359</v>
      </c>
    </row>
    <row r="651" spans="1:8" ht="15.75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44651</v>
      </c>
      <c r="D651" s="105" t="s">
        <v>549</v>
      </c>
      <c r="E651" s="495">
        <v>7</v>
      </c>
      <c r="F651" s="105" t="s">
        <v>548</v>
      </c>
      <c r="H651" s="105">
        <f>'Справка 6'!J22</f>
        <v>521</v>
      </c>
    </row>
    <row r="652" spans="1:8" ht="15.75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44651</v>
      </c>
      <c r="D652" s="105" t="s">
        <v>553</v>
      </c>
      <c r="E652" s="495">
        <v>7</v>
      </c>
      <c r="F652" s="105" t="s">
        <v>552</v>
      </c>
      <c r="H652" s="105">
        <f>'Справка 6'!J24</f>
        <v>9207</v>
      </c>
    </row>
    <row r="653" spans="1:8" ht="15.75">
      <c r="A653" s="105" t="str">
        <f aca="true" t="shared" si="42" ref="A653:A716">pdeName</f>
        <v>СОФАРМА АД</v>
      </c>
      <c r="B653" s="105" t="str">
        <f aca="true" t="shared" si="43" ref="B653:B716">pdeBulstat</f>
        <v>831902088</v>
      </c>
      <c r="C653" s="580">
        <f aca="true" t="shared" si="44" ref="C653:C716">endDate</f>
        <v>44651</v>
      </c>
      <c r="D653" s="105" t="s">
        <v>555</v>
      </c>
      <c r="E653" s="495">
        <v>7</v>
      </c>
      <c r="F653" s="105" t="s">
        <v>554</v>
      </c>
      <c r="H653" s="105">
        <f>'Справка 6'!J25</f>
        <v>4458</v>
      </c>
    </row>
    <row r="654" spans="1:8" ht="15.75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44651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44651</v>
      </c>
      <c r="D655" s="105" t="s">
        <v>558</v>
      </c>
      <c r="E655" s="495">
        <v>7</v>
      </c>
      <c r="F655" s="105" t="s">
        <v>542</v>
      </c>
      <c r="H655" s="105">
        <f>'Справка 6'!J27</f>
        <v>817</v>
      </c>
    </row>
    <row r="656" spans="1:8" ht="15.75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44651</v>
      </c>
      <c r="D656" s="105" t="s">
        <v>560</v>
      </c>
      <c r="E656" s="495">
        <v>7</v>
      </c>
      <c r="F656" s="105" t="s">
        <v>863</v>
      </c>
      <c r="H656" s="105">
        <f>'Справка 6'!J28</f>
        <v>14482</v>
      </c>
    </row>
    <row r="657" spans="1:8" ht="15.75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44651</v>
      </c>
      <c r="D657" s="105" t="s">
        <v>562</v>
      </c>
      <c r="E657" s="495">
        <v>7</v>
      </c>
      <c r="F657" s="105" t="s">
        <v>561</v>
      </c>
      <c r="H657" s="105">
        <f>'Справка 6'!J30</f>
        <v>141551</v>
      </c>
    </row>
    <row r="658" spans="1:8" ht="15.75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44651</v>
      </c>
      <c r="D658" s="105" t="s">
        <v>563</v>
      </c>
      <c r="E658" s="495">
        <v>7</v>
      </c>
      <c r="F658" s="105" t="s">
        <v>108</v>
      </c>
      <c r="H658" s="105">
        <f>'Справка 6'!J31</f>
        <v>80598</v>
      </c>
    </row>
    <row r="659" spans="1:8" ht="15.75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44651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44651</v>
      </c>
      <c r="D660" s="105" t="s">
        <v>565</v>
      </c>
      <c r="E660" s="495">
        <v>7</v>
      </c>
      <c r="F660" s="105" t="s">
        <v>113</v>
      </c>
      <c r="H660" s="105">
        <f>'Справка 6'!J33</f>
        <v>55177</v>
      </c>
    </row>
    <row r="661" spans="1:8" ht="15.75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44651</v>
      </c>
      <c r="D661" s="105" t="s">
        <v>566</v>
      </c>
      <c r="E661" s="495">
        <v>7</v>
      </c>
      <c r="F661" s="105" t="s">
        <v>115</v>
      </c>
      <c r="H661" s="105">
        <f>'Справка 6'!J34</f>
        <v>5776</v>
      </c>
    </row>
    <row r="662" spans="1:8" ht="15.75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44651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44651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44651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44651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44651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44651</v>
      </c>
      <c r="D667" s="105" t="s">
        <v>576</v>
      </c>
      <c r="E667" s="495">
        <v>7</v>
      </c>
      <c r="F667" s="105" t="s">
        <v>542</v>
      </c>
      <c r="H667" s="105">
        <f>'Справка 6'!J40</f>
        <v>1957</v>
      </c>
    </row>
    <row r="668" spans="1:8" ht="15.75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44651</v>
      </c>
      <c r="D668" s="105" t="s">
        <v>578</v>
      </c>
      <c r="E668" s="495">
        <v>7</v>
      </c>
      <c r="F668" s="105" t="s">
        <v>827</v>
      </c>
      <c r="H668" s="105">
        <f>'Справка 6'!J41</f>
        <v>143508</v>
      </c>
    </row>
    <row r="669" spans="1:8" ht="15.75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44651</v>
      </c>
      <c r="D669" s="105" t="s">
        <v>581</v>
      </c>
      <c r="E669" s="495">
        <v>7</v>
      </c>
      <c r="F669" s="105" t="s">
        <v>580</v>
      </c>
      <c r="H669" s="105">
        <f>'Справка 6'!J42</f>
        <v>768</v>
      </c>
    </row>
    <row r="670" spans="1:8" ht="15.75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44651</v>
      </c>
      <c r="D670" s="105" t="s">
        <v>583</v>
      </c>
      <c r="E670" s="495">
        <v>7</v>
      </c>
      <c r="F670" s="105" t="s">
        <v>582</v>
      </c>
      <c r="H670" s="105">
        <f>'Справка 6'!J43</f>
        <v>608179</v>
      </c>
    </row>
    <row r="671" spans="1:8" ht="15.75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44651</v>
      </c>
      <c r="D671" s="105" t="s">
        <v>523</v>
      </c>
      <c r="E671" s="495">
        <v>8</v>
      </c>
      <c r="F671" s="105" t="s">
        <v>522</v>
      </c>
      <c r="H671" s="105">
        <f>'Справка 6'!K11</f>
        <v>4</v>
      </c>
    </row>
    <row r="672" spans="1:8" ht="15.75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44651</v>
      </c>
      <c r="D672" s="105" t="s">
        <v>526</v>
      </c>
      <c r="E672" s="495">
        <v>8</v>
      </c>
      <c r="F672" s="105" t="s">
        <v>525</v>
      </c>
      <c r="H672" s="105">
        <f>'Справка 6'!K12</f>
        <v>47629</v>
      </c>
    </row>
    <row r="673" spans="1:8" ht="15.75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44651</v>
      </c>
      <c r="D673" s="105" t="s">
        <v>529</v>
      </c>
      <c r="E673" s="495">
        <v>8</v>
      </c>
      <c r="F673" s="105" t="s">
        <v>528</v>
      </c>
      <c r="H673" s="105">
        <f>'Справка 6'!K13</f>
        <v>120952</v>
      </c>
    </row>
    <row r="674" spans="1:8" ht="15.75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44651</v>
      </c>
      <c r="D674" s="105" t="s">
        <v>532</v>
      </c>
      <c r="E674" s="495">
        <v>8</v>
      </c>
      <c r="F674" s="105" t="s">
        <v>531</v>
      </c>
      <c r="H674" s="105">
        <f>'Справка 6'!K14</f>
        <v>8179</v>
      </c>
    </row>
    <row r="675" spans="1:8" ht="15.75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44651</v>
      </c>
      <c r="D675" s="105" t="s">
        <v>535</v>
      </c>
      <c r="E675" s="495">
        <v>8</v>
      </c>
      <c r="F675" s="105" t="s">
        <v>534</v>
      </c>
      <c r="H675" s="105">
        <f>'Справка 6'!K15</f>
        <v>6836</v>
      </c>
    </row>
    <row r="676" spans="1:8" ht="15.75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44651</v>
      </c>
      <c r="D676" s="105" t="s">
        <v>537</v>
      </c>
      <c r="E676" s="495">
        <v>8</v>
      </c>
      <c r="F676" s="105" t="s">
        <v>536</v>
      </c>
      <c r="H676" s="105">
        <f>'Справка 6'!K16</f>
        <v>10641</v>
      </c>
    </row>
    <row r="677" spans="1:8" ht="15.75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44651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44651</v>
      </c>
      <c r="D678" s="105" t="s">
        <v>543</v>
      </c>
      <c r="E678" s="495">
        <v>8</v>
      </c>
      <c r="F678" s="105" t="s">
        <v>542</v>
      </c>
      <c r="H678" s="105">
        <f>'Справка 6'!K18</f>
        <v>101</v>
      </c>
    </row>
    <row r="679" spans="1:8" ht="15.75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44651</v>
      </c>
      <c r="D679" s="105" t="s">
        <v>545</v>
      </c>
      <c r="E679" s="495">
        <v>8</v>
      </c>
      <c r="F679" s="105" t="s">
        <v>828</v>
      </c>
      <c r="H679" s="105">
        <f>'Справка 6'!K19</f>
        <v>194342</v>
      </c>
    </row>
    <row r="680" spans="1:8" ht="15.75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44651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44651</v>
      </c>
      <c r="D681" s="105" t="s">
        <v>549</v>
      </c>
      <c r="E681" s="495">
        <v>8</v>
      </c>
      <c r="F681" s="105" t="s">
        <v>548</v>
      </c>
      <c r="H681" s="105">
        <f>'Справка 6'!K22</f>
        <v>60</v>
      </c>
    </row>
    <row r="682" spans="1:8" ht="15.75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44651</v>
      </c>
      <c r="D682" s="105" t="s">
        <v>553</v>
      </c>
      <c r="E682" s="495">
        <v>8</v>
      </c>
      <c r="F682" s="105" t="s">
        <v>552</v>
      </c>
      <c r="H682" s="105">
        <f>'Справка 6'!K24</f>
        <v>6918</v>
      </c>
    </row>
    <row r="683" spans="1:8" ht="15.75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44651</v>
      </c>
      <c r="D683" s="105" t="s">
        <v>555</v>
      </c>
      <c r="E683" s="495">
        <v>8</v>
      </c>
      <c r="F683" s="105" t="s">
        <v>554</v>
      </c>
      <c r="H683" s="105">
        <f>'Справка 6'!K25</f>
        <v>3962</v>
      </c>
    </row>
    <row r="684" spans="1:8" ht="15.75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44651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44651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44651</v>
      </c>
      <c r="D686" s="105" t="s">
        <v>560</v>
      </c>
      <c r="E686" s="495">
        <v>8</v>
      </c>
      <c r="F686" s="105" t="s">
        <v>863</v>
      </c>
      <c r="H686" s="105">
        <f>'Справка 6'!K28</f>
        <v>10880</v>
      </c>
    </row>
    <row r="687" spans="1:8" ht="15.75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44651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44651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44651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44651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44651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44651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44651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44651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44651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44651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44651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44651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44651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44651</v>
      </c>
      <c r="D700" s="105" t="s">
        <v>583</v>
      </c>
      <c r="E700" s="495">
        <v>8</v>
      </c>
      <c r="F700" s="105" t="s">
        <v>582</v>
      </c>
      <c r="H700" s="105">
        <f>'Справка 6'!K43</f>
        <v>205282</v>
      </c>
    </row>
    <row r="701" spans="1:8" ht="15.75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44651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44651</v>
      </c>
      <c r="D702" s="105" t="s">
        <v>526</v>
      </c>
      <c r="E702" s="495">
        <v>9</v>
      </c>
      <c r="F702" s="105" t="s">
        <v>525</v>
      </c>
      <c r="H702" s="105">
        <f>'Справка 6'!L12</f>
        <v>1361</v>
      </c>
    </row>
    <row r="703" spans="1:8" ht="15.75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44651</v>
      </c>
      <c r="D703" s="105" t="s">
        <v>529</v>
      </c>
      <c r="E703" s="495">
        <v>9</v>
      </c>
      <c r="F703" s="105" t="s">
        <v>528</v>
      </c>
      <c r="H703" s="105">
        <f>'Справка 6'!L13</f>
        <v>2199</v>
      </c>
    </row>
    <row r="704" spans="1:8" ht="15.75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44651</v>
      </c>
      <c r="D704" s="105" t="s">
        <v>532</v>
      </c>
      <c r="E704" s="495">
        <v>9</v>
      </c>
      <c r="F704" s="105" t="s">
        <v>531</v>
      </c>
      <c r="H704" s="105">
        <f>'Справка 6'!L14</f>
        <v>232</v>
      </c>
    </row>
    <row r="705" spans="1:8" ht="15.75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44651</v>
      </c>
      <c r="D705" s="105" t="s">
        <v>535</v>
      </c>
      <c r="E705" s="495">
        <v>9</v>
      </c>
      <c r="F705" s="105" t="s">
        <v>534</v>
      </c>
      <c r="H705" s="105">
        <f>'Справка 6'!L15</f>
        <v>317</v>
      </c>
    </row>
    <row r="706" spans="1:8" ht="15.75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44651</v>
      </c>
      <c r="D706" s="105" t="s">
        <v>537</v>
      </c>
      <c r="E706" s="495">
        <v>9</v>
      </c>
      <c r="F706" s="105" t="s">
        <v>536</v>
      </c>
      <c r="H706" s="105">
        <f>'Справка 6'!L16</f>
        <v>157</v>
      </c>
    </row>
    <row r="707" spans="1:8" ht="15.75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44651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44651</v>
      </c>
      <c r="D708" s="105" t="s">
        <v>543</v>
      </c>
      <c r="E708" s="495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44651</v>
      </c>
      <c r="D709" s="105" t="s">
        <v>545</v>
      </c>
      <c r="E709" s="495">
        <v>9</v>
      </c>
      <c r="F709" s="105" t="s">
        <v>828</v>
      </c>
      <c r="H709" s="105">
        <f>'Справка 6'!L19</f>
        <v>4268</v>
      </c>
    </row>
    <row r="710" spans="1:8" ht="15.75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44651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44651</v>
      </c>
      <c r="D711" s="105" t="s">
        <v>549</v>
      </c>
      <c r="E711" s="495">
        <v>9</v>
      </c>
      <c r="F711" s="105" t="s">
        <v>548</v>
      </c>
      <c r="H711" s="105">
        <f>'Справка 6'!L22</f>
        <v>11</v>
      </c>
    </row>
    <row r="712" spans="1:8" ht="15.75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44651</v>
      </c>
      <c r="D712" s="105" t="s">
        <v>553</v>
      </c>
      <c r="E712" s="495">
        <v>9</v>
      </c>
      <c r="F712" s="105" t="s">
        <v>552</v>
      </c>
      <c r="H712" s="105">
        <f>'Справка 6'!L24</f>
        <v>147</v>
      </c>
    </row>
    <row r="713" spans="1:8" ht="15.75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44651</v>
      </c>
      <c r="D713" s="105" t="s">
        <v>555</v>
      </c>
      <c r="E713" s="495">
        <v>9</v>
      </c>
      <c r="F713" s="105" t="s">
        <v>554</v>
      </c>
      <c r="H713" s="105">
        <f>'Справка 6'!L25</f>
        <v>72</v>
      </c>
    </row>
    <row r="714" spans="1:8" ht="15.75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44651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44651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44651</v>
      </c>
      <c r="D716" s="105" t="s">
        <v>560</v>
      </c>
      <c r="E716" s="495">
        <v>9</v>
      </c>
      <c r="F716" s="105" t="s">
        <v>863</v>
      </c>
      <c r="H716" s="105">
        <f>'Справка 6'!L28</f>
        <v>219</v>
      </c>
    </row>
    <row r="717" spans="1:8" ht="15.75">
      <c r="A717" s="105" t="str">
        <f aca="true" t="shared" si="45" ref="A717:A780">pdeName</f>
        <v>СОФАРМА АД</v>
      </c>
      <c r="B717" s="105" t="str">
        <f aca="true" t="shared" si="46" ref="B717:B780">pdeBulstat</f>
        <v>831902088</v>
      </c>
      <c r="C717" s="580">
        <f aca="true" t="shared" si="47" ref="C717:C780">endDate</f>
        <v>44651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44651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44651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44651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44651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44651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44651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44651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44651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44651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44651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44651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44651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44651</v>
      </c>
      <c r="D730" s="105" t="s">
        <v>583</v>
      </c>
      <c r="E730" s="495">
        <v>9</v>
      </c>
      <c r="F730" s="105" t="s">
        <v>582</v>
      </c>
      <c r="H730" s="105">
        <f>'Справка 6'!L43</f>
        <v>4498</v>
      </c>
    </row>
    <row r="731" spans="1:8" ht="15.75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44651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44651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44651</v>
      </c>
      <c r="D733" s="105" t="s">
        <v>529</v>
      </c>
      <c r="E733" s="495">
        <v>10</v>
      </c>
      <c r="F733" s="105" t="s">
        <v>528</v>
      </c>
      <c r="H733" s="105">
        <f>'Справка 6'!M13</f>
        <v>24</v>
      </c>
    </row>
    <row r="734" spans="1:8" ht="15.75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44651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44651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44651</v>
      </c>
      <c r="D736" s="105" t="s">
        <v>537</v>
      </c>
      <c r="E736" s="495">
        <v>10</v>
      </c>
      <c r="F736" s="105" t="s">
        <v>536</v>
      </c>
      <c r="H736" s="105">
        <f>'Справка 6'!M16</f>
        <v>12</v>
      </c>
    </row>
    <row r="737" spans="1:8" ht="15.75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44651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44651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44651</v>
      </c>
      <c r="D739" s="105" t="s">
        <v>545</v>
      </c>
      <c r="E739" s="495">
        <v>10</v>
      </c>
      <c r="F739" s="105" t="s">
        <v>828</v>
      </c>
      <c r="H739" s="105">
        <f>'Справка 6'!M19</f>
        <v>36</v>
      </c>
    </row>
    <row r="740" spans="1:8" ht="15.75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44651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44651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44651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44651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44651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44651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44651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44651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44651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44651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44651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44651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44651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44651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44651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44651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44651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44651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44651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44651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44651</v>
      </c>
      <c r="D760" s="105" t="s">
        <v>583</v>
      </c>
      <c r="E760" s="495">
        <v>10</v>
      </c>
      <c r="F760" s="105" t="s">
        <v>582</v>
      </c>
      <c r="H760" s="105">
        <f>'Справка 6'!M43</f>
        <v>36</v>
      </c>
    </row>
    <row r="761" spans="1:8" ht="15.75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44651</v>
      </c>
      <c r="D761" s="105" t="s">
        <v>523</v>
      </c>
      <c r="E761" s="495">
        <v>11</v>
      </c>
      <c r="F761" s="105" t="s">
        <v>522</v>
      </c>
      <c r="H761" s="105">
        <f>'Справка 6'!N11</f>
        <v>4</v>
      </c>
    </row>
    <row r="762" spans="1:8" ht="15.75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44651</v>
      </c>
      <c r="D762" s="105" t="s">
        <v>526</v>
      </c>
      <c r="E762" s="495">
        <v>11</v>
      </c>
      <c r="F762" s="105" t="s">
        <v>525</v>
      </c>
      <c r="H762" s="105">
        <f>'Справка 6'!N12</f>
        <v>48990</v>
      </c>
    </row>
    <row r="763" spans="1:8" ht="15.75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44651</v>
      </c>
      <c r="D763" s="105" t="s">
        <v>529</v>
      </c>
      <c r="E763" s="495">
        <v>11</v>
      </c>
      <c r="F763" s="105" t="s">
        <v>528</v>
      </c>
      <c r="H763" s="105">
        <f>'Справка 6'!N13</f>
        <v>123127</v>
      </c>
    </row>
    <row r="764" spans="1:8" ht="15.75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44651</v>
      </c>
      <c r="D764" s="105" t="s">
        <v>532</v>
      </c>
      <c r="E764" s="495">
        <v>11</v>
      </c>
      <c r="F764" s="105" t="s">
        <v>531</v>
      </c>
      <c r="H764" s="105">
        <f>'Справка 6'!N14</f>
        <v>8411</v>
      </c>
    </row>
    <row r="765" spans="1:8" ht="15.75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44651</v>
      </c>
      <c r="D765" s="105" t="s">
        <v>535</v>
      </c>
      <c r="E765" s="495">
        <v>11</v>
      </c>
      <c r="F765" s="105" t="s">
        <v>534</v>
      </c>
      <c r="H765" s="105">
        <f>'Справка 6'!N15</f>
        <v>7153</v>
      </c>
    </row>
    <row r="766" spans="1:8" ht="15.75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44651</v>
      </c>
      <c r="D766" s="105" t="s">
        <v>537</v>
      </c>
      <c r="E766" s="495">
        <v>11</v>
      </c>
      <c r="F766" s="105" t="s">
        <v>536</v>
      </c>
      <c r="H766" s="105">
        <f>'Справка 6'!N16</f>
        <v>10786</v>
      </c>
    </row>
    <row r="767" spans="1:8" ht="15.75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44651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44651</v>
      </c>
      <c r="D768" s="105" t="s">
        <v>543</v>
      </c>
      <c r="E768" s="495">
        <v>11</v>
      </c>
      <c r="F768" s="105" t="s">
        <v>542</v>
      </c>
      <c r="H768" s="105">
        <f>'Справка 6'!N18</f>
        <v>103</v>
      </c>
    </row>
    <row r="769" spans="1:8" ht="15.75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44651</v>
      </c>
      <c r="D769" s="105" t="s">
        <v>545</v>
      </c>
      <c r="E769" s="495">
        <v>11</v>
      </c>
      <c r="F769" s="105" t="s">
        <v>828</v>
      </c>
      <c r="H769" s="105">
        <f>'Справка 6'!N19</f>
        <v>198574</v>
      </c>
    </row>
    <row r="770" spans="1:8" ht="15.75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44651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44651</v>
      </c>
      <c r="D771" s="105" t="s">
        <v>549</v>
      </c>
      <c r="E771" s="495">
        <v>11</v>
      </c>
      <c r="F771" s="105" t="s">
        <v>548</v>
      </c>
      <c r="H771" s="105">
        <f>'Справка 6'!N22</f>
        <v>71</v>
      </c>
    </row>
    <row r="772" spans="1:8" ht="15.75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44651</v>
      </c>
      <c r="D772" s="105" t="s">
        <v>553</v>
      </c>
      <c r="E772" s="495">
        <v>11</v>
      </c>
      <c r="F772" s="105" t="s">
        <v>552</v>
      </c>
      <c r="H772" s="105">
        <f>'Справка 6'!N24</f>
        <v>7065</v>
      </c>
    </row>
    <row r="773" spans="1:8" ht="15.75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44651</v>
      </c>
      <c r="D773" s="105" t="s">
        <v>555</v>
      </c>
      <c r="E773" s="495">
        <v>11</v>
      </c>
      <c r="F773" s="105" t="s">
        <v>554</v>
      </c>
      <c r="H773" s="105">
        <f>'Справка 6'!N25</f>
        <v>4034</v>
      </c>
    </row>
    <row r="774" spans="1:8" ht="15.75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44651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44651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44651</v>
      </c>
      <c r="D776" s="105" t="s">
        <v>560</v>
      </c>
      <c r="E776" s="495">
        <v>11</v>
      </c>
      <c r="F776" s="105" t="s">
        <v>863</v>
      </c>
      <c r="H776" s="105">
        <f>'Справка 6'!N28</f>
        <v>11099</v>
      </c>
    </row>
    <row r="777" spans="1:8" ht="15.75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44651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44651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44651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44651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СОФАРМА АД</v>
      </c>
      <c r="B781" s="105" t="str">
        <f aca="true" t="shared" si="49" ref="B781:B844">pdeBulstat</f>
        <v>831902088</v>
      </c>
      <c r="C781" s="580">
        <f aca="true" t="shared" si="50" ref="C781:C844">endDate</f>
        <v>44651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44651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44651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44651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44651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44651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44651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44651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44651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44651</v>
      </c>
      <c r="D790" s="105" t="s">
        <v>583</v>
      </c>
      <c r="E790" s="495">
        <v>11</v>
      </c>
      <c r="F790" s="105" t="s">
        <v>582</v>
      </c>
      <c r="H790" s="105">
        <f>'Справка 6'!N43</f>
        <v>209744</v>
      </c>
    </row>
    <row r="791" spans="1:8" ht="15.75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44651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44651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44651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44651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44651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44651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44651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44651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44651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44651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44651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44651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44651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44651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44651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44651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44651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44651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44651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44651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44651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44651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44651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44651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44651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44651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44651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44651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44651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44651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44651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44651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44651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44651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44651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44651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44651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44651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44651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44651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44651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44651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44651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44651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44651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44651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44651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44651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44651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44651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44651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44651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44651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44651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СОФАРМА АД</v>
      </c>
      <c r="B845" s="105" t="str">
        <f aca="true" t="shared" si="52" ref="B845:B910">pdeBulstat</f>
        <v>831902088</v>
      </c>
      <c r="C845" s="580">
        <f aca="true" t="shared" si="53" ref="C845:C910">endDate</f>
        <v>44651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44651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44651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44651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44651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44651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44651</v>
      </c>
      <c r="D851" s="105" t="s">
        <v>523</v>
      </c>
      <c r="E851" s="495">
        <v>14</v>
      </c>
      <c r="F851" s="105" t="s">
        <v>522</v>
      </c>
      <c r="H851" s="105">
        <f>'Справка 6'!Q11</f>
        <v>4</v>
      </c>
    </row>
    <row r="852" spans="1:8" ht="15.75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44651</v>
      </c>
      <c r="D852" s="105" t="s">
        <v>526</v>
      </c>
      <c r="E852" s="495">
        <v>14</v>
      </c>
      <c r="F852" s="105" t="s">
        <v>525</v>
      </c>
      <c r="H852" s="105">
        <f>'Справка 6'!Q12</f>
        <v>48990</v>
      </c>
    </row>
    <row r="853" spans="1:8" ht="15.75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44651</v>
      </c>
      <c r="D853" s="105" t="s">
        <v>529</v>
      </c>
      <c r="E853" s="495">
        <v>14</v>
      </c>
      <c r="F853" s="105" t="s">
        <v>528</v>
      </c>
      <c r="H853" s="105">
        <f>'Справка 6'!Q13</f>
        <v>123127</v>
      </c>
    </row>
    <row r="854" spans="1:8" ht="15.75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44651</v>
      </c>
      <c r="D854" s="105" t="s">
        <v>532</v>
      </c>
      <c r="E854" s="495">
        <v>14</v>
      </c>
      <c r="F854" s="105" t="s">
        <v>531</v>
      </c>
      <c r="H854" s="105">
        <f>'Справка 6'!Q14</f>
        <v>8411</v>
      </c>
    </row>
    <row r="855" spans="1:8" ht="15.75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44651</v>
      </c>
      <c r="D855" s="105" t="s">
        <v>535</v>
      </c>
      <c r="E855" s="495">
        <v>14</v>
      </c>
      <c r="F855" s="105" t="s">
        <v>534</v>
      </c>
      <c r="H855" s="105">
        <f>'Справка 6'!Q15</f>
        <v>7153</v>
      </c>
    </row>
    <row r="856" spans="1:8" ht="15.75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44651</v>
      </c>
      <c r="D856" s="105" t="s">
        <v>537</v>
      </c>
      <c r="E856" s="495">
        <v>14</v>
      </c>
      <c r="F856" s="105" t="s">
        <v>536</v>
      </c>
      <c r="H856" s="105">
        <f>'Справка 6'!Q16</f>
        <v>10786</v>
      </c>
    </row>
    <row r="857" spans="1:8" ht="15.75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44651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44651</v>
      </c>
      <c r="D858" s="105" t="s">
        <v>543</v>
      </c>
      <c r="E858" s="495">
        <v>14</v>
      </c>
      <c r="F858" s="105" t="s">
        <v>542</v>
      </c>
      <c r="H858" s="105">
        <f>'Справка 6'!Q18</f>
        <v>103</v>
      </c>
    </row>
    <row r="859" spans="1:8" ht="15.75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44651</v>
      </c>
      <c r="D859" s="105" t="s">
        <v>545</v>
      </c>
      <c r="E859" s="495">
        <v>14</v>
      </c>
      <c r="F859" s="105" t="s">
        <v>828</v>
      </c>
      <c r="H859" s="105">
        <f>'Справка 6'!Q19</f>
        <v>198574</v>
      </c>
    </row>
    <row r="860" spans="1:8" ht="15.75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44651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44651</v>
      </c>
      <c r="D861" s="105" t="s">
        <v>549</v>
      </c>
      <c r="E861" s="495">
        <v>14</v>
      </c>
      <c r="F861" s="105" t="s">
        <v>548</v>
      </c>
      <c r="H861" s="105">
        <f>'Справка 6'!Q22</f>
        <v>71</v>
      </c>
    </row>
    <row r="862" spans="1:8" ht="15.75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44651</v>
      </c>
      <c r="D862" s="105" t="s">
        <v>553</v>
      </c>
      <c r="E862" s="495">
        <v>14</v>
      </c>
      <c r="F862" s="105" t="s">
        <v>552</v>
      </c>
      <c r="H862" s="105">
        <f>'Справка 6'!Q24</f>
        <v>7065</v>
      </c>
    </row>
    <row r="863" spans="1:8" ht="15.75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44651</v>
      </c>
      <c r="D863" s="105" t="s">
        <v>555</v>
      </c>
      <c r="E863" s="495">
        <v>14</v>
      </c>
      <c r="F863" s="105" t="s">
        <v>554</v>
      </c>
      <c r="H863" s="105">
        <f>'Справка 6'!Q25</f>
        <v>4034</v>
      </c>
    </row>
    <row r="864" spans="1:8" ht="15.75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44651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44651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44651</v>
      </c>
      <c r="D866" s="105" t="s">
        <v>560</v>
      </c>
      <c r="E866" s="495">
        <v>14</v>
      </c>
      <c r="F866" s="105" t="s">
        <v>863</v>
      </c>
      <c r="H866" s="105">
        <f>'Справка 6'!Q28</f>
        <v>11099</v>
      </c>
    </row>
    <row r="867" spans="1:8" ht="15.75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44651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44651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44651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44651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44651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44651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44651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44651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44651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44651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44651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44651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44651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44651</v>
      </c>
      <c r="D880" s="105" t="s">
        <v>583</v>
      </c>
      <c r="E880" s="495">
        <v>14</v>
      </c>
      <c r="F880" s="105" t="s">
        <v>582</v>
      </c>
      <c r="H880" s="105">
        <f>'Справка 6'!Q43</f>
        <v>209744</v>
      </c>
    </row>
    <row r="881" spans="1:8" ht="15.75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44651</v>
      </c>
      <c r="D881" s="105" t="s">
        <v>523</v>
      </c>
      <c r="E881" s="495">
        <v>15</v>
      </c>
      <c r="F881" s="105" t="s">
        <v>522</v>
      </c>
      <c r="H881" s="105">
        <f>'Справка 6'!R11</f>
        <v>48388</v>
      </c>
    </row>
    <row r="882" spans="1:8" ht="15.75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44651</v>
      </c>
      <c r="D882" s="105" t="s">
        <v>526</v>
      </c>
      <c r="E882" s="495">
        <v>15</v>
      </c>
      <c r="F882" s="105" t="s">
        <v>525</v>
      </c>
      <c r="H882" s="105">
        <f>'Справка 6'!R12</f>
        <v>74142</v>
      </c>
    </row>
    <row r="883" spans="1:8" ht="15.75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44651</v>
      </c>
      <c r="D883" s="105" t="s">
        <v>529</v>
      </c>
      <c r="E883" s="495">
        <v>15</v>
      </c>
      <c r="F883" s="105" t="s">
        <v>528</v>
      </c>
      <c r="H883" s="105">
        <f>'Справка 6'!R13</f>
        <v>62119</v>
      </c>
    </row>
    <row r="884" spans="1:8" ht="15.75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44651</v>
      </c>
      <c r="D884" s="105" t="s">
        <v>532</v>
      </c>
      <c r="E884" s="495">
        <v>15</v>
      </c>
      <c r="F884" s="105" t="s">
        <v>531</v>
      </c>
      <c r="H884" s="105">
        <f>'Справка 6'!R14</f>
        <v>8451</v>
      </c>
    </row>
    <row r="885" spans="1:8" ht="15.75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44651</v>
      </c>
      <c r="D885" s="105" t="s">
        <v>535</v>
      </c>
      <c r="E885" s="495">
        <v>15</v>
      </c>
      <c r="F885" s="105" t="s">
        <v>534</v>
      </c>
      <c r="H885" s="105">
        <f>'Справка 6'!R15</f>
        <v>2813</v>
      </c>
    </row>
    <row r="886" spans="1:8" ht="15.75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44651</v>
      </c>
      <c r="D886" s="105" t="s">
        <v>537</v>
      </c>
      <c r="E886" s="495">
        <v>15</v>
      </c>
      <c r="F886" s="105" t="s">
        <v>536</v>
      </c>
      <c r="H886" s="105">
        <f>'Справка 6'!R16</f>
        <v>1321</v>
      </c>
    </row>
    <row r="887" spans="1:8" ht="15.75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44651</v>
      </c>
      <c r="D887" s="105" t="s">
        <v>540</v>
      </c>
      <c r="E887" s="495">
        <v>15</v>
      </c>
      <c r="F887" s="105" t="s">
        <v>539</v>
      </c>
      <c r="H887" s="105">
        <f>'Справка 6'!R17</f>
        <v>5704</v>
      </c>
    </row>
    <row r="888" spans="1:8" ht="15.75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44651</v>
      </c>
      <c r="D888" s="105" t="s">
        <v>543</v>
      </c>
      <c r="E888" s="495">
        <v>15</v>
      </c>
      <c r="F888" s="105" t="s">
        <v>542</v>
      </c>
      <c r="H888" s="105">
        <f>'Справка 6'!R18</f>
        <v>29</v>
      </c>
    </row>
    <row r="889" spans="1:8" ht="15.75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44651</v>
      </c>
      <c r="D889" s="105" t="s">
        <v>545</v>
      </c>
      <c r="E889" s="495">
        <v>15</v>
      </c>
      <c r="F889" s="105" t="s">
        <v>828</v>
      </c>
      <c r="H889" s="105">
        <f>'Справка 6'!R19</f>
        <v>202967</v>
      </c>
    </row>
    <row r="890" spans="1:8" ht="15.75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44651</v>
      </c>
      <c r="D890" s="105" t="s">
        <v>547</v>
      </c>
      <c r="E890" s="495">
        <v>15</v>
      </c>
      <c r="F890" s="105" t="s">
        <v>546</v>
      </c>
      <c r="H890" s="105">
        <f>'Справка 6'!R20</f>
        <v>47359</v>
      </c>
    </row>
    <row r="891" spans="1:8" ht="15.75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44651</v>
      </c>
      <c r="D891" s="105" t="s">
        <v>549</v>
      </c>
      <c r="E891" s="495">
        <v>15</v>
      </c>
      <c r="F891" s="105" t="s">
        <v>548</v>
      </c>
      <c r="H891" s="105">
        <f>'Справка 6'!R22</f>
        <v>450</v>
      </c>
    </row>
    <row r="892" spans="1:8" ht="15.75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44651</v>
      </c>
      <c r="D892" s="105" t="s">
        <v>553</v>
      </c>
      <c r="E892" s="495">
        <v>15</v>
      </c>
      <c r="F892" s="105" t="s">
        <v>552</v>
      </c>
      <c r="H892" s="105">
        <f>'Справка 6'!R24</f>
        <v>2142</v>
      </c>
    </row>
    <row r="893" spans="1:8" ht="15.75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44651</v>
      </c>
      <c r="D893" s="105" t="s">
        <v>555</v>
      </c>
      <c r="E893" s="495">
        <v>15</v>
      </c>
      <c r="F893" s="105" t="s">
        <v>554</v>
      </c>
      <c r="H893" s="105">
        <f>'Справка 6'!R25</f>
        <v>424</v>
      </c>
    </row>
    <row r="894" spans="1:8" ht="15.75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44651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44651</v>
      </c>
      <c r="D895" s="105" t="s">
        <v>558</v>
      </c>
      <c r="E895" s="495">
        <v>15</v>
      </c>
      <c r="F895" s="105" t="s">
        <v>542</v>
      </c>
      <c r="H895" s="105">
        <f>'Справка 6'!R27</f>
        <v>817</v>
      </c>
    </row>
    <row r="896" spans="1:8" ht="15.75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44651</v>
      </c>
      <c r="D896" s="105" t="s">
        <v>560</v>
      </c>
      <c r="E896" s="495">
        <v>15</v>
      </c>
      <c r="F896" s="105" t="s">
        <v>863</v>
      </c>
      <c r="H896" s="105">
        <f>'Справка 6'!R28</f>
        <v>3383</v>
      </c>
    </row>
    <row r="897" spans="1:8" ht="15.75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44651</v>
      </c>
      <c r="D897" s="105" t="s">
        <v>562</v>
      </c>
      <c r="E897" s="495">
        <v>15</v>
      </c>
      <c r="F897" s="105" t="s">
        <v>561</v>
      </c>
      <c r="H897" s="105">
        <f>'Справка 6'!R30</f>
        <v>141551</v>
      </c>
    </row>
    <row r="898" spans="1:8" ht="15.75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44651</v>
      </c>
      <c r="D898" s="105" t="s">
        <v>563</v>
      </c>
      <c r="E898" s="495">
        <v>15</v>
      </c>
      <c r="F898" s="105" t="s">
        <v>108</v>
      </c>
      <c r="H898" s="105">
        <f>'Справка 6'!R31</f>
        <v>80598</v>
      </c>
    </row>
    <row r="899" spans="1:8" ht="15.75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44651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44651</v>
      </c>
      <c r="D900" s="105" t="s">
        <v>565</v>
      </c>
      <c r="E900" s="495">
        <v>15</v>
      </c>
      <c r="F900" s="105" t="s">
        <v>113</v>
      </c>
      <c r="H900" s="105">
        <f>'Справка 6'!R33</f>
        <v>55177</v>
      </c>
    </row>
    <row r="901" spans="1:8" ht="15.75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44651</v>
      </c>
      <c r="D901" s="105" t="s">
        <v>566</v>
      </c>
      <c r="E901" s="495">
        <v>15</v>
      </c>
      <c r="F901" s="105" t="s">
        <v>115</v>
      </c>
      <c r="H901" s="105">
        <f>'Справка 6'!R34</f>
        <v>5776</v>
      </c>
    </row>
    <row r="902" spans="1:8" ht="15.75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44651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44651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44651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44651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44651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44651</v>
      </c>
      <c r="D907" s="105" t="s">
        <v>576</v>
      </c>
      <c r="E907" s="495">
        <v>15</v>
      </c>
      <c r="F907" s="105" t="s">
        <v>542</v>
      </c>
      <c r="H907" s="105">
        <f>'Справка 6'!R40</f>
        <v>1957</v>
      </c>
    </row>
    <row r="908" spans="1:8" ht="15.75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44651</v>
      </c>
      <c r="D908" s="105" t="s">
        <v>578</v>
      </c>
      <c r="E908" s="495">
        <v>15</v>
      </c>
      <c r="F908" s="105" t="s">
        <v>827</v>
      </c>
      <c r="H908" s="105">
        <f>'Справка 6'!R41</f>
        <v>143508</v>
      </c>
    </row>
    <row r="909" spans="1:8" ht="15.75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44651</v>
      </c>
      <c r="D909" s="105" t="s">
        <v>581</v>
      </c>
      <c r="E909" s="495">
        <v>15</v>
      </c>
      <c r="F909" s="105" t="s">
        <v>580</v>
      </c>
      <c r="H909" s="105">
        <f>'Справка 6'!R42</f>
        <v>768</v>
      </c>
    </row>
    <row r="910" spans="1:8" ht="15.75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44651</v>
      </c>
      <c r="D910" s="105" t="s">
        <v>583</v>
      </c>
      <c r="E910" s="495">
        <v>15</v>
      </c>
      <c r="F910" s="105" t="s">
        <v>582</v>
      </c>
      <c r="H910" s="105">
        <f>'Справка 6'!R43</f>
        <v>398435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СОФАРМА АД</v>
      </c>
      <c r="B912" s="105" t="str">
        <f aca="true" t="shared" si="55" ref="B912:B975">pdeBulstat</f>
        <v>831902088</v>
      </c>
      <c r="C912" s="580">
        <f aca="true" t="shared" si="56" ref="C912:C975">endDate</f>
        <v>44651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44651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51563</v>
      </c>
    </row>
    <row r="914" spans="1:8" ht="15.75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44651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51563</v>
      </c>
    </row>
    <row r="915" spans="1:8" ht="15.75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44651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44651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44651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6352</v>
      </c>
    </row>
    <row r="918" spans="1:8" ht="15.75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44651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3308</v>
      </c>
    </row>
    <row r="919" spans="1:8" ht="15.75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44651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44651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3308</v>
      </c>
    </row>
    <row r="921" spans="1:8" ht="15.75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44651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61223</v>
      </c>
    </row>
    <row r="922" spans="1:8" ht="15.75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44651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44651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87394</v>
      </c>
    </row>
    <row r="924" spans="1:8" ht="15.75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44651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19309</v>
      </c>
    </row>
    <row r="925" spans="1:8" ht="15.75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44651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67727</v>
      </c>
    </row>
    <row r="926" spans="1:8" ht="15.75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44651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358</v>
      </c>
    </row>
    <row r="927" spans="1:8" ht="15.75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44651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18081</v>
      </c>
    </row>
    <row r="928" spans="1:8" ht="15.75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44651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2439</v>
      </c>
    </row>
    <row r="929" spans="1:8" ht="15.75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44651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1810</v>
      </c>
    </row>
    <row r="930" spans="1:8" ht="15.75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44651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44651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44651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4824</v>
      </c>
    </row>
    <row r="933" spans="1:8" ht="15.75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44651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340</v>
      </c>
    </row>
    <row r="934" spans="1:8" ht="15.75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44651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160</v>
      </c>
    </row>
    <row r="935" spans="1:8" ht="15.75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44651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44651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4324</v>
      </c>
    </row>
    <row r="937" spans="1:8" ht="15.75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44651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588</v>
      </c>
    </row>
    <row r="938" spans="1:8" ht="15.75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44651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44651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44651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44651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588</v>
      </c>
    </row>
    <row r="942" spans="1:8" ht="15.75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44651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115136</v>
      </c>
    </row>
    <row r="943" spans="1:8" ht="15.75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44651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176359</v>
      </c>
    </row>
    <row r="944" spans="1:8" ht="15.75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44651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44651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44651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44651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44651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44651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44651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44651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44651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44651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44651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44651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87394</v>
      </c>
    </row>
    <row r="956" spans="1:8" ht="15.75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44651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19309</v>
      </c>
    </row>
    <row r="957" spans="1:8" ht="15.75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44651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67727</v>
      </c>
    </row>
    <row r="958" spans="1:8" ht="15.75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44651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358</v>
      </c>
    </row>
    <row r="959" spans="1:8" ht="15.75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44651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18081</v>
      </c>
    </row>
    <row r="960" spans="1:8" ht="15.75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44651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2439</v>
      </c>
    </row>
    <row r="961" spans="1:8" ht="15.75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44651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1810</v>
      </c>
    </row>
    <row r="962" spans="1:8" ht="15.75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44651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44651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44651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4824</v>
      </c>
    </row>
    <row r="965" spans="1:8" ht="15.75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44651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340</v>
      </c>
    </row>
    <row r="966" spans="1:8" ht="15.75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44651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160</v>
      </c>
    </row>
    <row r="967" spans="1:8" ht="15.75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44651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44651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4324</v>
      </c>
    </row>
    <row r="969" spans="1:8" ht="15.75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44651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588</v>
      </c>
    </row>
    <row r="970" spans="1:8" ht="15.75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44651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44651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44651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44651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588</v>
      </c>
    </row>
    <row r="974" spans="1:8" ht="15.75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44651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115136</v>
      </c>
    </row>
    <row r="975" spans="1:8" ht="15.75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44651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115136</v>
      </c>
    </row>
    <row r="976" spans="1:8" ht="15.75">
      <c r="A976" s="105" t="str">
        <f aca="true" t="shared" si="57" ref="A976:A1039">pdeName</f>
        <v>СОФАРМА АД</v>
      </c>
      <c r="B976" s="105" t="str">
        <f aca="true" t="shared" si="58" ref="B976:B1039">pdeBulstat</f>
        <v>831902088</v>
      </c>
      <c r="C976" s="580">
        <f aca="true" t="shared" si="59" ref="C976:C1039">endDate</f>
        <v>44651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44651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51563</v>
      </c>
    </row>
    <row r="978" spans="1:8" ht="15.75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44651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51563</v>
      </c>
    </row>
    <row r="979" spans="1:8" ht="15.75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44651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44651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44651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6352</v>
      </c>
    </row>
    <row r="982" spans="1:8" ht="15.75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44651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3308</v>
      </c>
    </row>
    <row r="983" spans="1:8" ht="15.75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44651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44651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3308</v>
      </c>
    </row>
    <row r="985" spans="1:8" ht="15.75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44651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61223</v>
      </c>
    </row>
    <row r="986" spans="1:8" ht="15.75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44651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44651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44651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44651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44651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44651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44651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44651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44651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44651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44651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44651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44651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44651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44651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44651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44651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44651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44651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44651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44651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44651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61223</v>
      </c>
    </row>
    <row r="1008" spans="1:8" ht="15.75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44651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44651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44651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44651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44651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14142</v>
      </c>
    </row>
    <row r="1013" spans="1:8" ht="15.75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44651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14142</v>
      </c>
    </row>
    <row r="1014" spans="1:8" ht="15.75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44651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44651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44651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44651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44651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44651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44651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434</v>
      </c>
    </row>
    <row r="1021" spans="1:8" ht="15.75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44651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44651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14576</v>
      </c>
    </row>
    <row r="1023" spans="1:8" ht="15.75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44651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6336</v>
      </c>
    </row>
    <row r="1024" spans="1:8" ht="15.75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44651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2886</v>
      </c>
    </row>
    <row r="1025" spans="1:8" ht="15.75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44651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2444</v>
      </c>
    </row>
    <row r="1026" spans="1:8" ht="15.75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44651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44651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442</v>
      </c>
    </row>
    <row r="1028" spans="1:8" ht="15.75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44651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22273</v>
      </c>
    </row>
    <row r="1029" spans="1:8" ht="15.75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44651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22273</v>
      </c>
    </row>
    <row r="1030" spans="1:8" ht="15.75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44651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44651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44651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44651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44651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44651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44651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44651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44651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20368</v>
      </c>
    </row>
    <row r="1039" spans="1:8" ht="15.75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44651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СОФАРМА АД</v>
      </c>
      <c r="B1040" s="105" t="str">
        <f aca="true" t="shared" si="61" ref="B1040:B1103">pdeBulstat</f>
        <v>831902088</v>
      </c>
      <c r="C1040" s="580">
        <f aca="true" t="shared" si="62" ref="C1040:C1103">endDate</f>
        <v>44651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10519</v>
      </c>
    </row>
    <row r="1041" spans="1:8" ht="15.75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44651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289</v>
      </c>
    </row>
    <row r="1042" spans="1:8" ht="15.75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44651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6971</v>
      </c>
    </row>
    <row r="1043" spans="1:8" ht="15.75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44651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1301</v>
      </c>
    </row>
    <row r="1044" spans="1:8" ht="15.75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44651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44651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44651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1301</v>
      </c>
    </row>
    <row r="1047" spans="1:8" ht="15.75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44651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1288</v>
      </c>
    </row>
    <row r="1048" spans="1:8" ht="15.75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44651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879</v>
      </c>
    </row>
    <row r="1049" spans="1:8" ht="15.75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44651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46406</v>
      </c>
    </row>
    <row r="1050" spans="1:8" ht="15.75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44651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67318</v>
      </c>
    </row>
    <row r="1051" spans="1:8" ht="15.75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44651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44651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44651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44651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44651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44651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44651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44651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44651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44651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44651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44651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44651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44651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44651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44651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44651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2886</v>
      </c>
    </row>
    <row r="1068" spans="1:8" ht="15.75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44651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2444</v>
      </c>
    </row>
    <row r="1069" spans="1:8" ht="15.75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44651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44651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442</v>
      </c>
    </row>
    <row r="1071" spans="1:8" ht="15.75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44651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22273</v>
      </c>
    </row>
    <row r="1072" spans="1:8" ht="15.75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44651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22273</v>
      </c>
    </row>
    <row r="1073" spans="1:8" ht="15.75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44651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44651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44651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44651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44651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44651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44651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44651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44651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20368</v>
      </c>
    </row>
    <row r="1082" spans="1:8" ht="15.75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44651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44651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10519</v>
      </c>
    </row>
    <row r="1084" spans="1:8" ht="15.75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44651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289</v>
      </c>
    </row>
    <row r="1085" spans="1:8" ht="15.75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44651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6971</v>
      </c>
    </row>
    <row r="1086" spans="1:8" ht="15.75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44651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1301</v>
      </c>
    </row>
    <row r="1087" spans="1:8" ht="15.75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44651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44651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44651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1301</v>
      </c>
    </row>
    <row r="1090" spans="1:8" ht="15.75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44651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1288</v>
      </c>
    </row>
    <row r="1091" spans="1:8" ht="15.75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44651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879</v>
      </c>
    </row>
    <row r="1092" spans="1:8" ht="15.75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44651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46406</v>
      </c>
    </row>
    <row r="1093" spans="1:8" ht="15.75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44651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46406</v>
      </c>
    </row>
    <row r="1094" spans="1:8" ht="15.75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44651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44651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44651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44651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44651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14142</v>
      </c>
    </row>
    <row r="1099" spans="1:8" ht="15.75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44651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14142</v>
      </c>
    </row>
    <row r="1100" spans="1:8" ht="15.75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44651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44651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44651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44651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СОФАРМА АД</v>
      </c>
      <c r="B1104" s="105" t="str">
        <f aca="true" t="shared" si="64" ref="B1104:B1167">pdeBulstat</f>
        <v>831902088</v>
      </c>
      <c r="C1104" s="580">
        <f aca="true" t="shared" si="65" ref="C1104:C1167">endDate</f>
        <v>44651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44651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44651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434</v>
      </c>
    </row>
    <row r="1107" spans="1:8" ht="15.75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44651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44651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14576</v>
      </c>
    </row>
    <row r="1109" spans="1:8" ht="15.75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44651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6336</v>
      </c>
    </row>
    <row r="1110" spans="1:8" ht="15.75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44651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44651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44651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44651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44651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44651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44651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44651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44651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44651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44651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44651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44651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44651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44651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44651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44651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44651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44651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44651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44651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44651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44651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44651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44651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44651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44651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20912</v>
      </c>
    </row>
    <row r="1137" spans="1:8" ht="15.75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44651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44651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44651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44651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44651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29133</v>
      </c>
    </row>
    <row r="1142" spans="1:8" ht="15.75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44651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29133</v>
      </c>
    </row>
    <row r="1143" spans="1:8" ht="15.75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44651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44651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44651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44651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44651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44651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44651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44651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44651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29133</v>
      </c>
    </row>
    <row r="1152" spans="1:8" ht="15.75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44651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44651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44651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44651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44651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44651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135429</v>
      </c>
    </row>
    <row r="1158" spans="1:8" ht="15.75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44651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135429</v>
      </c>
    </row>
    <row r="1159" spans="1:8" ht="15.75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44651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44651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44651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44651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44651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44651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44651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44651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44651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СОФАРМА АД</v>
      </c>
      <c r="B1168" s="105" t="str">
        <f aca="true" t="shared" si="67" ref="B1168:B1195">pdeBulstat</f>
        <v>831902088</v>
      </c>
      <c r="C1168" s="580">
        <f aca="true" t="shared" si="68" ref="C1168:C1195">endDate</f>
        <v>44651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44651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44651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44651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44651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44651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44651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44651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44651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44651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44651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135429</v>
      </c>
    </row>
    <row r="1179" spans="1:8" ht="15.75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44651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164562</v>
      </c>
    </row>
    <row r="1180" spans="1:8" ht="15.75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44651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44651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44651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666</v>
      </c>
    </row>
    <row r="1183" spans="1:8" ht="15.75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44651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666</v>
      </c>
    </row>
    <row r="1184" spans="1:8" ht="15.75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44651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44651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44651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44651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44651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44651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44651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44651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44651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44651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44651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666</v>
      </c>
    </row>
    <row r="1195" spans="1:8" ht="15.75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44651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666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СОФАРМА АД</v>
      </c>
      <c r="B1197" s="105" t="str">
        <f aca="true" t="shared" si="70" ref="B1197:B1228">pdeBulstat</f>
        <v>831902088</v>
      </c>
      <c r="C1197" s="580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7">
        <f>'Справка 8'!C13</f>
        <v>269309769</v>
      </c>
    </row>
    <row r="1198" spans="1:8" ht="15.75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44651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44651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44651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44651</v>
      </c>
      <c r="D1201" s="105" t="s">
        <v>769</v>
      </c>
      <c r="E1201" s="105">
        <v>1</v>
      </c>
      <c r="F1201" s="105" t="s">
        <v>79</v>
      </c>
      <c r="H1201" s="497">
        <f>'Справка 8'!C17</f>
        <v>381560762</v>
      </c>
    </row>
    <row r="1202" spans="1:8" ht="15.75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44651</v>
      </c>
      <c r="D1202" s="105" t="s">
        <v>770</v>
      </c>
      <c r="E1202" s="105">
        <v>1</v>
      </c>
      <c r="F1202" s="105" t="s">
        <v>761</v>
      </c>
      <c r="H1202" s="497">
        <f>'Справка 8'!C18</f>
        <v>650870531</v>
      </c>
    </row>
    <row r="1203" spans="1:8" ht="15.75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44651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44651</v>
      </c>
      <c r="D1204" s="105" t="s">
        <v>774</v>
      </c>
      <c r="E1204" s="105">
        <v>1</v>
      </c>
      <c r="F1204" s="105" t="s">
        <v>773</v>
      </c>
      <c r="H1204" s="497">
        <f>'Справка 8'!C21</f>
        <v>13055000</v>
      </c>
    </row>
    <row r="1205" spans="1:8" ht="15.75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44651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44651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44651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44651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44651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44651</v>
      </c>
      <c r="D1210" s="105" t="s">
        <v>786</v>
      </c>
      <c r="E1210" s="105">
        <v>1</v>
      </c>
      <c r="F1210" s="105" t="s">
        <v>771</v>
      </c>
      <c r="H1210" s="497">
        <f>'Справка 8'!C27</f>
        <v>13055000</v>
      </c>
    </row>
    <row r="1211" spans="1:8" ht="15.75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44651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44651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44651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44651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44651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44651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44651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44651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44651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44651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44651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44651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44651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44651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44651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44651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44651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44651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СОФАРМА АД</v>
      </c>
      <c r="B1229" s="105" t="str">
        <f aca="true" t="shared" si="73" ref="B1229:B1260">pdeBulstat</f>
        <v>831902088</v>
      </c>
      <c r="C1229" s="580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44651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44651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44651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44651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44651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44651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44651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44651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44651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44651</v>
      </c>
      <c r="D1239" s="105" t="s">
        <v>763</v>
      </c>
      <c r="E1239" s="105">
        <v>4</v>
      </c>
      <c r="F1239" s="105" t="s">
        <v>762</v>
      </c>
      <c r="H1239" s="497">
        <f>'Справка 8'!F13</f>
        <v>129409</v>
      </c>
    </row>
    <row r="1240" spans="1:8" ht="15.75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44651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44651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44651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44651</v>
      </c>
      <c r="D1243" s="105" t="s">
        <v>769</v>
      </c>
      <c r="E1243" s="105">
        <v>4</v>
      </c>
      <c r="F1243" s="105" t="s">
        <v>79</v>
      </c>
      <c r="H1243" s="497">
        <f>'Справка 8'!F17</f>
        <v>12061</v>
      </c>
    </row>
    <row r="1244" spans="1:8" ht="15.75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44651</v>
      </c>
      <c r="D1244" s="105" t="s">
        <v>770</v>
      </c>
      <c r="E1244" s="105">
        <v>4</v>
      </c>
      <c r="F1244" s="105" t="s">
        <v>761</v>
      </c>
      <c r="H1244" s="497">
        <f>'Справка 8'!F18</f>
        <v>141470</v>
      </c>
    </row>
    <row r="1245" spans="1:8" ht="15.75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44651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44651</v>
      </c>
      <c r="D1246" s="105" t="s">
        <v>774</v>
      </c>
      <c r="E1246" s="105">
        <v>4</v>
      </c>
      <c r="F1246" s="105" t="s">
        <v>773</v>
      </c>
      <c r="H1246" s="497">
        <f>'Справка 8'!F21</f>
        <v>50284</v>
      </c>
    </row>
    <row r="1247" spans="1:8" ht="15.75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44651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44651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44651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44651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44651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44651</v>
      </c>
      <c r="D1252" s="105" t="s">
        <v>786</v>
      </c>
      <c r="E1252" s="105">
        <v>4</v>
      </c>
      <c r="F1252" s="105" t="s">
        <v>771</v>
      </c>
      <c r="H1252" s="497">
        <f>'Справка 8'!F27</f>
        <v>50284</v>
      </c>
    </row>
    <row r="1253" spans="1:8" ht="15.75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44651</v>
      </c>
      <c r="D1253" s="105" t="s">
        <v>763</v>
      </c>
      <c r="E1253" s="105">
        <v>5</v>
      </c>
      <c r="F1253" s="105" t="s">
        <v>762</v>
      </c>
      <c r="H1253" s="497">
        <f>'Справка 8'!G13</f>
        <v>82</v>
      </c>
    </row>
    <row r="1254" spans="1:8" ht="15.75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44651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44651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44651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44651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44651</v>
      </c>
      <c r="D1258" s="105" t="s">
        <v>770</v>
      </c>
      <c r="E1258" s="105">
        <v>5</v>
      </c>
      <c r="F1258" s="105" t="s">
        <v>761</v>
      </c>
      <c r="H1258" s="497">
        <f>'Справка 8'!G18</f>
        <v>82</v>
      </c>
    </row>
    <row r="1259" spans="1:8" ht="15.75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44651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44651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СОФАРМА АД</v>
      </c>
      <c r="B1261" s="105" t="str">
        <f aca="true" t="shared" si="76" ref="B1261:B1294">pdeBulstat</f>
        <v>831902088</v>
      </c>
      <c r="C1261" s="580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44651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44651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44651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44651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44651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44651</v>
      </c>
      <c r="D1267" s="105" t="s">
        <v>763</v>
      </c>
      <c r="E1267" s="105">
        <v>6</v>
      </c>
      <c r="F1267" s="105" t="s">
        <v>762</v>
      </c>
      <c r="H1267" s="497">
        <f>'Справка 8'!H13</f>
        <v>1</v>
      </c>
    </row>
    <row r="1268" spans="1:8" ht="15.75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44651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44651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44651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44651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44651</v>
      </c>
      <c r="D1272" s="105" t="s">
        <v>770</v>
      </c>
      <c r="E1272" s="105">
        <v>6</v>
      </c>
      <c r="F1272" s="105" t="s">
        <v>761</v>
      </c>
      <c r="H1272" s="497">
        <f>'Справка 8'!H18</f>
        <v>1</v>
      </c>
    </row>
    <row r="1273" spans="1:8" ht="15.75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44651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44651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44651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44651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44651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44651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44651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44651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44651</v>
      </c>
      <c r="D1281" s="105" t="s">
        <v>763</v>
      </c>
      <c r="E1281" s="105">
        <v>7</v>
      </c>
      <c r="F1281" s="105" t="s">
        <v>762</v>
      </c>
      <c r="H1281" s="497">
        <f>'Справка 8'!I13</f>
        <v>129490</v>
      </c>
    </row>
    <row r="1282" spans="1:8" ht="15.75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44651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44651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44651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44651</v>
      </c>
      <c r="D1285" s="105" t="s">
        <v>769</v>
      </c>
      <c r="E1285" s="105">
        <v>7</v>
      </c>
      <c r="F1285" s="105" t="s">
        <v>79</v>
      </c>
      <c r="H1285" s="497">
        <f>'Справка 8'!I17</f>
        <v>12061</v>
      </c>
    </row>
    <row r="1286" spans="1:8" ht="15.75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44651</v>
      </c>
      <c r="D1286" s="105" t="s">
        <v>770</v>
      </c>
      <c r="E1286" s="105">
        <v>7</v>
      </c>
      <c r="F1286" s="105" t="s">
        <v>761</v>
      </c>
      <c r="H1286" s="497">
        <f>'Справка 8'!I18</f>
        <v>141551</v>
      </c>
    </row>
    <row r="1287" spans="1:8" ht="15.75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44651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44651</v>
      </c>
      <c r="D1288" s="105" t="s">
        <v>774</v>
      </c>
      <c r="E1288" s="105">
        <v>7</v>
      </c>
      <c r="F1288" s="105" t="s">
        <v>773</v>
      </c>
      <c r="H1288" s="497">
        <f>'Справка 8'!I21</f>
        <v>50284</v>
      </c>
    </row>
    <row r="1289" spans="1:8" ht="15.75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44651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44651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44651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44651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44651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44651</v>
      </c>
      <c r="D1294" s="105" t="s">
        <v>786</v>
      </c>
      <c r="E1294" s="105">
        <v>7</v>
      </c>
      <c r="F1294" s="105" t="s">
        <v>771</v>
      </c>
      <c r="H1294" s="497">
        <f>'Справка 8'!I27</f>
        <v>50284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СОФАРМА АД</v>
      </c>
      <c r="B1296" s="105" t="str">
        <f aca="true" t="shared" si="79" ref="B1296:B1335">pdeBulstat</f>
        <v>831902088</v>
      </c>
      <c r="C1296" s="580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7">
        <f>'Справка 5'!C27</f>
        <v>67638</v>
      </c>
    </row>
    <row r="1297" spans="1:8" ht="15.75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44651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44651</v>
      </c>
      <c r="D1298" s="105" t="s">
        <v>798</v>
      </c>
      <c r="E1298" s="105">
        <v>1</v>
      </c>
      <c r="F1298" s="105" t="s">
        <v>796</v>
      </c>
      <c r="H1298" s="497">
        <f>'Справка 5'!C61</f>
        <v>55177</v>
      </c>
    </row>
    <row r="1299" spans="1:8" ht="15.75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44651</v>
      </c>
      <c r="D1299" s="105" t="s">
        <v>800</v>
      </c>
      <c r="E1299" s="105">
        <v>1</v>
      </c>
      <c r="F1299" s="105" t="s">
        <v>799</v>
      </c>
      <c r="H1299" s="497">
        <f>'Справка 5'!C78</f>
        <v>5754</v>
      </c>
    </row>
    <row r="1300" spans="1:8" ht="15.75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44651</v>
      </c>
      <c r="D1300" s="105" t="s">
        <v>802</v>
      </c>
      <c r="E1300" s="105">
        <v>1</v>
      </c>
      <c r="F1300" s="105" t="s">
        <v>791</v>
      </c>
      <c r="H1300" s="497">
        <f>'Справка 5'!C79</f>
        <v>128569</v>
      </c>
    </row>
    <row r="1301" spans="1:8" ht="15.75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44651</v>
      </c>
      <c r="D1301" s="105" t="s">
        <v>804</v>
      </c>
      <c r="E1301" s="105">
        <v>1</v>
      </c>
      <c r="F1301" s="105" t="s">
        <v>792</v>
      </c>
      <c r="H1301" s="497">
        <f>'Справка 5'!C97</f>
        <v>12960</v>
      </c>
    </row>
    <row r="1302" spans="1:8" ht="15.75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44651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44651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44651</v>
      </c>
      <c r="D1304" s="105" t="s">
        <v>807</v>
      </c>
      <c r="E1304" s="105">
        <v>1</v>
      </c>
      <c r="F1304" s="105" t="s">
        <v>799</v>
      </c>
      <c r="H1304" s="497">
        <f>'Справка 5'!C148</f>
        <v>22</v>
      </c>
    </row>
    <row r="1305" spans="1:8" ht="15.75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44651</v>
      </c>
      <c r="D1305" s="105" t="s">
        <v>809</v>
      </c>
      <c r="E1305" s="105">
        <v>1</v>
      </c>
      <c r="F1305" s="105" t="s">
        <v>803</v>
      </c>
      <c r="H1305" s="497">
        <f>'Справка 5'!C149</f>
        <v>12982</v>
      </c>
    </row>
    <row r="1306" spans="1:8" ht="15.75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44651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44651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44651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44651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44651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44651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44651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44651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44651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44651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44651</v>
      </c>
      <c r="D1316" s="105" t="s">
        <v>793</v>
      </c>
      <c r="E1316" s="105">
        <v>3</v>
      </c>
      <c r="F1316" s="105" t="s">
        <v>792</v>
      </c>
      <c r="H1316" s="497">
        <f>'Справка 5'!E27</f>
        <v>52428</v>
      </c>
    </row>
    <row r="1317" spans="1:8" ht="15.75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44651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44651</v>
      </c>
      <c r="D1318" s="105" t="s">
        <v>798</v>
      </c>
      <c r="E1318" s="105">
        <v>3</v>
      </c>
      <c r="F1318" s="105" t="s">
        <v>796</v>
      </c>
      <c r="H1318" s="497">
        <f>'Справка 5'!E61</f>
        <v>55177</v>
      </c>
    </row>
    <row r="1319" spans="1:8" ht="15.75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44651</v>
      </c>
      <c r="D1319" s="105" t="s">
        <v>800</v>
      </c>
      <c r="E1319" s="105">
        <v>3</v>
      </c>
      <c r="F1319" s="105" t="s">
        <v>799</v>
      </c>
      <c r="H1319" s="497">
        <f>'Справка 5'!E78</f>
        <v>5693</v>
      </c>
    </row>
    <row r="1320" spans="1:8" ht="15.75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44651</v>
      </c>
      <c r="D1320" s="105" t="s">
        <v>802</v>
      </c>
      <c r="E1320" s="105">
        <v>3</v>
      </c>
      <c r="F1320" s="105" t="s">
        <v>791</v>
      </c>
      <c r="H1320" s="497">
        <f>'Справка 5'!E79</f>
        <v>113298</v>
      </c>
    </row>
    <row r="1321" spans="1:8" ht="15.75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44651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44651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44651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44651</v>
      </c>
      <c r="D1324" s="105" t="s">
        <v>807</v>
      </c>
      <c r="E1324" s="105">
        <v>3</v>
      </c>
      <c r="F1324" s="105" t="s">
        <v>799</v>
      </c>
      <c r="H1324" s="497">
        <f>'Справка 5'!E148</f>
        <v>22</v>
      </c>
    </row>
    <row r="1325" spans="1:8" ht="15.75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44651</v>
      </c>
      <c r="D1325" s="105" t="s">
        <v>809</v>
      </c>
      <c r="E1325" s="105">
        <v>3</v>
      </c>
      <c r="F1325" s="105" t="s">
        <v>803</v>
      </c>
      <c r="H1325" s="497">
        <f>'Справка 5'!E149</f>
        <v>22</v>
      </c>
    </row>
    <row r="1326" spans="1:8" ht="15.75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44651</v>
      </c>
      <c r="D1326" s="105" t="s">
        <v>793</v>
      </c>
      <c r="E1326" s="105">
        <v>4</v>
      </c>
      <c r="F1326" s="105" t="s">
        <v>792</v>
      </c>
      <c r="H1326" s="497">
        <f>'Справка 5'!F27</f>
        <v>15210</v>
      </c>
    </row>
    <row r="1327" spans="1:8" ht="15.75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44651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44651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44651</v>
      </c>
      <c r="D1329" s="105" t="s">
        <v>800</v>
      </c>
      <c r="E1329" s="105">
        <v>4</v>
      </c>
      <c r="F1329" s="105" t="s">
        <v>799</v>
      </c>
      <c r="H1329" s="497">
        <f>'Справка 5'!F78</f>
        <v>61</v>
      </c>
    </row>
    <row r="1330" spans="1:8" ht="15.75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44651</v>
      </c>
      <c r="D1330" s="105" t="s">
        <v>802</v>
      </c>
      <c r="E1330" s="105">
        <v>4</v>
      </c>
      <c r="F1330" s="105" t="s">
        <v>791</v>
      </c>
      <c r="H1330" s="497">
        <f>'Справка 5'!F79</f>
        <v>15271</v>
      </c>
    </row>
    <row r="1331" spans="1:8" ht="15.75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44651</v>
      </c>
      <c r="D1331" s="105" t="s">
        <v>804</v>
      </c>
      <c r="E1331" s="105">
        <v>4</v>
      </c>
      <c r="F1331" s="105" t="s">
        <v>792</v>
      </c>
      <c r="H1331" s="497">
        <f>'Справка 5'!F97</f>
        <v>12960</v>
      </c>
    </row>
    <row r="1332" spans="1:8" ht="15.75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44651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44651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44651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44651</v>
      </c>
      <c r="D1335" s="105" t="s">
        <v>809</v>
      </c>
      <c r="E1335" s="105">
        <v>4</v>
      </c>
      <c r="F1335" s="105" t="s">
        <v>803</v>
      </c>
      <c r="H1335" s="497">
        <f>'Справка 5'!F149</f>
        <v>12960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50" zoomScaleNormal="85" zoomScaleSheetLayoutView="5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831902088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f>'Справка 6'!R11</f>
        <v>48388</v>
      </c>
      <c r="D12" s="196">
        <v>48388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 ht="15.75">
      <c r="A13" s="89" t="s">
        <v>27</v>
      </c>
      <c r="B13" s="91" t="s">
        <v>28</v>
      </c>
      <c r="C13" s="197">
        <f>'Справка 6'!R12</f>
        <v>74142</v>
      </c>
      <c r="D13" s="196">
        <v>75383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 ht="15.75">
      <c r="A14" s="89" t="s">
        <v>30</v>
      </c>
      <c r="B14" s="91" t="s">
        <v>31</v>
      </c>
      <c r="C14" s="197">
        <f>'Справка 6'!R13</f>
        <v>62119</v>
      </c>
      <c r="D14" s="196">
        <v>64054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8451</v>
      </c>
      <c r="D15" s="196">
        <v>8683</v>
      </c>
      <c r="E15" s="200" t="s">
        <v>36</v>
      </c>
      <c r="F15" s="93" t="s">
        <v>37</v>
      </c>
      <c r="G15" s="197">
        <v>-50284</v>
      </c>
      <c r="H15" s="196">
        <v>-50284</v>
      </c>
    </row>
    <row r="16" spans="1:8" ht="15.75">
      <c r="A16" s="89" t="s">
        <v>38</v>
      </c>
      <c r="B16" s="91" t="s">
        <v>39</v>
      </c>
      <c r="C16" s="197">
        <f>'Справка 6'!R15</f>
        <v>2813</v>
      </c>
      <c r="D16" s="196">
        <v>2489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1321</v>
      </c>
      <c r="D17" s="196">
        <v>1431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5704</v>
      </c>
      <c r="D18" s="196">
        <v>4170</v>
      </c>
      <c r="E18" s="480" t="s">
        <v>47</v>
      </c>
      <c r="F18" s="479" t="s">
        <v>48</v>
      </c>
      <c r="G18" s="608">
        <f>G12+G15+G16+G17</f>
        <v>84514</v>
      </c>
      <c r="H18" s="609">
        <f>H12+H15+H16+H17</f>
        <v>84514</v>
      </c>
    </row>
    <row r="19" spans="1:8" ht="15.75">
      <c r="A19" s="89" t="s">
        <v>49</v>
      </c>
      <c r="B19" s="91" t="s">
        <v>50</v>
      </c>
      <c r="C19" s="197">
        <f>'Справка 6'!R18</f>
        <v>29</v>
      </c>
      <c r="D19" s="196">
        <v>31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202967</v>
      </c>
      <c r="D20" s="597">
        <f>SUM(D12:D19)</f>
        <v>204629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'Справка 6'!R20</f>
        <v>47359</v>
      </c>
      <c r="D21" s="476">
        <v>47302</v>
      </c>
      <c r="E21" s="89" t="s">
        <v>58</v>
      </c>
      <c r="F21" s="93" t="s">
        <v>59</v>
      </c>
      <c r="G21" s="197">
        <v>30230</v>
      </c>
      <c r="H21" s="196">
        <v>30258</v>
      </c>
    </row>
    <row r="22" spans="1:13" ht="15.75">
      <c r="A22" s="100" t="s">
        <v>60</v>
      </c>
      <c r="B22" s="97" t="s">
        <v>61</v>
      </c>
      <c r="C22" s="476">
        <f>'Справка 6'!R22</f>
        <v>450</v>
      </c>
      <c r="D22" s="476">
        <v>461</v>
      </c>
      <c r="E22" s="201" t="s">
        <v>62</v>
      </c>
      <c r="F22" s="93" t="s">
        <v>63</v>
      </c>
      <c r="G22" s="612">
        <f>SUM(G23:G25)</f>
        <v>421292</v>
      </c>
      <c r="H22" s="613">
        <f>SUM(H23:H25)</f>
        <v>421294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66201</v>
      </c>
      <c r="H23" s="196">
        <v>66201</v>
      </c>
    </row>
    <row r="24" spans="1:13" ht="15.75">
      <c r="A24" s="89" t="s">
        <v>67</v>
      </c>
      <c r="B24" s="91" t="s">
        <v>68</v>
      </c>
      <c r="C24" s="197">
        <f>'Справка 6'!R24</f>
        <v>2142</v>
      </c>
      <c r="D24" s="196">
        <v>2289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424</v>
      </c>
      <c r="D25" s="196">
        <v>496</v>
      </c>
      <c r="E25" s="89" t="s">
        <v>73</v>
      </c>
      <c r="F25" s="93" t="s">
        <v>74</v>
      </c>
      <c r="G25" s="197">
        <v>355091</v>
      </c>
      <c r="H25" s="196">
        <v>355093</v>
      </c>
    </row>
    <row r="26" spans="1:13" ht="15.75">
      <c r="A26" s="89" t="s">
        <v>75</v>
      </c>
      <c r="B26" s="91" t="s">
        <v>76</v>
      </c>
      <c r="C26" s="197">
        <f>'Справка 6'!R26</f>
        <v>0</v>
      </c>
      <c r="D26" s="196">
        <v>0</v>
      </c>
      <c r="E26" s="483" t="s">
        <v>77</v>
      </c>
      <c r="F26" s="95" t="s">
        <v>78</v>
      </c>
      <c r="G26" s="596">
        <f>G20+G21+G22</f>
        <v>451522</v>
      </c>
      <c r="H26" s="597">
        <f>H20+H21+H22</f>
        <v>451552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817</v>
      </c>
      <c r="D27" s="196">
        <v>771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3383</v>
      </c>
      <c r="D28" s="597">
        <f>SUM(D24:D27)</f>
        <v>3556</v>
      </c>
      <c r="E28" s="202" t="s">
        <v>84</v>
      </c>
      <c r="F28" s="93" t="s">
        <v>85</v>
      </c>
      <c r="G28" s="594">
        <f>SUM(G29:G31)</f>
        <v>28424</v>
      </c>
      <c r="H28" s="595">
        <f>SUM(H29:H31)</f>
        <v>3866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28424</v>
      </c>
      <c r="H29" s="196">
        <v>3866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f>'Справка 6'!R42</f>
        <v>768</v>
      </c>
      <c r="D31" s="196">
        <v>768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7076</v>
      </c>
      <c r="H32" s="196">
        <v>24271</v>
      </c>
      <c r="M32" s="98"/>
    </row>
    <row r="33" spans="1:8" ht="15.75">
      <c r="A33" s="481" t="s">
        <v>99</v>
      </c>
      <c r="B33" s="97" t="s">
        <v>100</v>
      </c>
      <c r="C33" s="596">
        <f>C31+C32</f>
        <v>768</v>
      </c>
      <c r="D33" s="597">
        <f>D31+D32</f>
        <v>768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35500</v>
      </c>
      <c r="H34" s="597">
        <f>H28+H32+H33</f>
        <v>28137</v>
      </c>
    </row>
    <row r="35" spans="1:8" ht="15.75">
      <c r="A35" s="89" t="s">
        <v>106</v>
      </c>
      <c r="B35" s="94" t="s">
        <v>107</v>
      </c>
      <c r="C35" s="594">
        <f>SUM(C36:C39)</f>
        <v>141551</v>
      </c>
      <c r="D35" s="595">
        <f>SUM(D36:D39)</f>
        <v>140789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f>'Справка 6'!R31</f>
        <v>80598</v>
      </c>
      <c r="D36" s="196">
        <v>80598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>
        <f>'Справка 6'!R32</f>
        <v>0</v>
      </c>
      <c r="D37" s="196">
        <v>0</v>
      </c>
      <c r="E37" s="482" t="s">
        <v>847</v>
      </c>
      <c r="F37" s="99" t="s">
        <v>112</v>
      </c>
      <c r="G37" s="598">
        <f>G26+G18+G34</f>
        <v>571536</v>
      </c>
      <c r="H37" s="599">
        <f>H26+H18+H34</f>
        <v>564203</v>
      </c>
    </row>
    <row r="38" spans="1:13" ht="15.75">
      <c r="A38" s="89" t="s">
        <v>113</v>
      </c>
      <c r="B38" s="91" t="s">
        <v>114</v>
      </c>
      <c r="C38" s="197">
        <f>'Справка 6'!R33</f>
        <v>55177</v>
      </c>
      <c r="D38" s="196">
        <v>54485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f>'Справка 6'!R34</f>
        <v>5776</v>
      </c>
      <c r="D39" s="196">
        <v>5706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'Справка 7'!C54</f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f>+'Справка 6'!R40</f>
        <v>1957</v>
      </c>
      <c r="D45" s="196"/>
      <c r="E45" s="206" t="s">
        <v>135</v>
      </c>
      <c r="F45" s="93" t="s">
        <v>136</v>
      </c>
      <c r="G45" s="197">
        <f>'Справка 7'!C58</f>
        <v>14142</v>
      </c>
      <c r="H45" s="196">
        <v>6750</v>
      </c>
    </row>
    <row r="46" spans="1:13" ht="15.75">
      <c r="A46" s="473" t="s">
        <v>137</v>
      </c>
      <c r="B46" s="96" t="s">
        <v>138</v>
      </c>
      <c r="C46" s="596">
        <f>C35+C40+C45</f>
        <v>143508</v>
      </c>
      <c r="D46" s="597">
        <f>D35+D40+D45</f>
        <v>140789</v>
      </c>
      <c r="E46" s="201" t="s">
        <v>139</v>
      </c>
      <c r="F46" s="93" t="s">
        <v>140</v>
      </c>
      <c r="G46" s="197">
        <f>'Справка 7'!C63</f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f>'Справка 7'!C64</f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f>'Справка 7'!C14</f>
        <v>51563</v>
      </c>
      <c r="D48" s="196">
        <v>49695</v>
      </c>
      <c r="E48" s="201" t="s">
        <v>146</v>
      </c>
      <c r="F48" s="93" t="s">
        <v>147</v>
      </c>
      <c r="G48" s="197">
        <f>'Справка 7'!C65</f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f>'Справка 7'!C17</f>
        <v>6352</v>
      </c>
      <c r="D49" s="196">
        <v>6308</v>
      </c>
      <c r="E49" s="89" t="s">
        <v>150</v>
      </c>
      <c r="F49" s="93" t="s">
        <v>151</v>
      </c>
      <c r="G49" s="197">
        <f>'Справка 7'!C66</f>
        <v>434</v>
      </c>
      <c r="H49" s="196">
        <v>496</v>
      </c>
    </row>
    <row r="50" spans="1:8" ht="15.75">
      <c r="A50" s="89" t="s">
        <v>152</v>
      </c>
      <c r="B50" s="91" t="s">
        <v>153</v>
      </c>
      <c r="C50" s="197">
        <f>'Справка 7'!C19</f>
        <v>0</v>
      </c>
      <c r="D50" s="196">
        <v>0</v>
      </c>
      <c r="E50" s="201" t="s">
        <v>52</v>
      </c>
      <c r="F50" s="95" t="s">
        <v>154</v>
      </c>
      <c r="G50" s="594">
        <f>SUM(G44:G49)</f>
        <v>14576</v>
      </c>
      <c r="H50" s="595">
        <f>SUM(H44:H49)</f>
        <v>7246</v>
      </c>
    </row>
    <row r="51" spans="1:8" ht="15.75">
      <c r="A51" s="89" t="s">
        <v>79</v>
      </c>
      <c r="B51" s="91" t="s">
        <v>155</v>
      </c>
      <c r="C51" s="197">
        <f>'Справка 7'!C20</f>
        <v>3308</v>
      </c>
      <c r="D51" s="196">
        <v>3238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61223</v>
      </c>
      <c r="D52" s="597">
        <f>SUM(D48:D51)</f>
        <v>59241</v>
      </c>
      <c r="E52" s="201" t="s">
        <v>158</v>
      </c>
      <c r="F52" s="95" t="s">
        <v>159</v>
      </c>
      <c r="G52" s="197">
        <v>4914</v>
      </c>
      <c r="H52" s="196">
        <v>4794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'Справка 7'!C70</f>
        <v>6336</v>
      </c>
      <c r="H54" s="196">
        <v>6389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3902</v>
      </c>
      <c r="H55" s="196">
        <v>4007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459658</v>
      </c>
      <c r="D56" s="601">
        <f>D20+D21+D22+D28+D33+D46+D52+D54+D55</f>
        <v>456746</v>
      </c>
      <c r="E56" s="100" t="s">
        <v>850</v>
      </c>
      <c r="F56" s="99" t="s">
        <v>172</v>
      </c>
      <c r="G56" s="598">
        <f>G50+G52+G53+G54+G55</f>
        <v>29728</v>
      </c>
      <c r="H56" s="599">
        <f>H50+H52+H53+H54+H55</f>
        <v>22436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32231</v>
      </c>
      <c r="D59" s="197">
        <v>31226</v>
      </c>
      <c r="E59" s="201" t="s">
        <v>180</v>
      </c>
      <c r="F59" s="485" t="s">
        <v>181</v>
      </c>
      <c r="G59" s="197">
        <f>'Справка 7'!C77</f>
        <v>22273</v>
      </c>
      <c r="H59" s="196">
        <v>46663</v>
      </c>
    </row>
    <row r="60" spans="1:13" ht="15.75">
      <c r="A60" s="89" t="s">
        <v>178</v>
      </c>
      <c r="B60" s="91" t="s">
        <v>179</v>
      </c>
      <c r="C60" s="197">
        <v>31693</v>
      </c>
      <c r="D60" s="197">
        <v>23576</v>
      </c>
      <c r="E60" s="89" t="s">
        <v>184</v>
      </c>
      <c r="F60" s="93" t="s">
        <v>185</v>
      </c>
      <c r="G60" s="197">
        <f>'Справка 7'!C82</f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137</v>
      </c>
      <c r="D61" s="197">
        <v>139</v>
      </c>
      <c r="E61" s="200" t="s">
        <v>188</v>
      </c>
      <c r="F61" s="93" t="s">
        <v>189</v>
      </c>
      <c r="G61" s="594">
        <f>SUM(G62:G68)</f>
        <v>23254</v>
      </c>
      <c r="H61" s="595">
        <f>SUM(H62:H68)</f>
        <v>23014</v>
      </c>
    </row>
    <row r="62" spans="1:13" ht="15.75">
      <c r="A62" s="89" t="s">
        <v>186</v>
      </c>
      <c r="B62" s="94" t="s">
        <v>187</v>
      </c>
      <c r="C62" s="197">
        <v>4928</v>
      </c>
      <c r="D62" s="197">
        <v>8281</v>
      </c>
      <c r="E62" s="200" t="s">
        <v>192</v>
      </c>
      <c r="F62" s="93" t="s">
        <v>193</v>
      </c>
      <c r="G62" s="197">
        <f>'Справка 7'!C73</f>
        <v>2886</v>
      </c>
      <c r="H62" s="196">
        <v>1609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'Справка 7'!C88</f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10519</v>
      </c>
      <c r="H64" s="196">
        <v>12033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68989</v>
      </c>
      <c r="D65" s="597">
        <f>SUM(D59:D64)</f>
        <v>63222</v>
      </c>
      <c r="E65" s="89" t="s">
        <v>201</v>
      </c>
      <c r="F65" s="93" t="s">
        <v>202</v>
      </c>
      <c r="G65" s="197">
        <f>'Справка 7'!C90</f>
        <v>289</v>
      </c>
      <c r="H65" s="196">
        <v>638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f>'Справка 7'!C91</f>
        <v>6971</v>
      </c>
      <c r="H66" s="196">
        <v>6846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'Справка 7'!C96</f>
        <v>1288</v>
      </c>
      <c r="H67" s="196">
        <v>1188</v>
      </c>
    </row>
    <row r="68" spans="1:8" ht="15.75">
      <c r="A68" s="89" t="s">
        <v>206</v>
      </c>
      <c r="B68" s="91" t="s">
        <v>207</v>
      </c>
      <c r="C68" s="197">
        <f>'Справка 7'!C26</f>
        <v>87394</v>
      </c>
      <c r="D68" s="196">
        <v>87706</v>
      </c>
      <c r="E68" s="89" t="s">
        <v>212</v>
      </c>
      <c r="F68" s="93" t="s">
        <v>213</v>
      </c>
      <c r="G68" s="197">
        <f>'Справка 7'!C92</f>
        <v>1301</v>
      </c>
      <c r="H68" s="196">
        <v>700</v>
      </c>
    </row>
    <row r="69" spans="1:8" ht="15.75">
      <c r="A69" s="89" t="s">
        <v>210</v>
      </c>
      <c r="B69" s="91" t="s">
        <v>211</v>
      </c>
      <c r="C69" s="197">
        <f>'Справка 7'!C30</f>
        <v>18081</v>
      </c>
      <c r="D69" s="196">
        <v>25633</v>
      </c>
      <c r="E69" s="201" t="s">
        <v>79</v>
      </c>
      <c r="F69" s="93" t="s">
        <v>216</v>
      </c>
      <c r="G69" s="197">
        <f>'Справка 7'!C97</f>
        <v>879</v>
      </c>
      <c r="H69" s="196">
        <v>1697</v>
      </c>
    </row>
    <row r="70" spans="1:8" ht="15.75">
      <c r="A70" s="89" t="s">
        <v>214</v>
      </c>
      <c r="B70" s="91" t="s">
        <v>215</v>
      </c>
      <c r="C70" s="197">
        <f>'Справка 7'!C31</f>
        <v>2439</v>
      </c>
      <c r="D70" s="196">
        <v>998</v>
      </c>
      <c r="E70" s="89" t="s">
        <v>219</v>
      </c>
      <c r="F70" s="93" t="s">
        <v>220</v>
      </c>
      <c r="G70" s="197">
        <f>'Справка 7'!F107</f>
        <v>666</v>
      </c>
      <c r="H70" s="196">
        <v>666</v>
      </c>
    </row>
    <row r="71" spans="1:8" ht="15.75">
      <c r="A71" s="89" t="s">
        <v>217</v>
      </c>
      <c r="B71" s="91" t="s">
        <v>218</v>
      </c>
      <c r="C71" s="197">
        <f>'Справка 7'!C32</f>
        <v>1810</v>
      </c>
      <c r="D71" s="196">
        <v>1804</v>
      </c>
      <c r="E71" s="474" t="s">
        <v>47</v>
      </c>
      <c r="F71" s="95" t="s">
        <v>223</v>
      </c>
      <c r="G71" s="596">
        <f>G59+G60+G61+G69+G70</f>
        <v>47072</v>
      </c>
      <c r="H71" s="597">
        <f>H59+H60+H61+H69+H70</f>
        <v>72040</v>
      </c>
    </row>
    <row r="72" spans="1:8" ht="15.75">
      <c r="A72" s="89" t="s">
        <v>221</v>
      </c>
      <c r="B72" s="91" t="s">
        <v>222</v>
      </c>
      <c r="C72" s="197">
        <f>'Справка 7'!C33+'Справка 7'!C34</f>
        <v>0</v>
      </c>
      <c r="D72" s="196">
        <v>0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f>'Справка 7'!C35</f>
        <v>4824</v>
      </c>
      <c r="D73" s="196">
        <v>5938</v>
      </c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'Справка 7'!C40</f>
        <v>588</v>
      </c>
      <c r="D75" s="196">
        <v>380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115136</v>
      </c>
      <c r="D76" s="597">
        <f>SUM(D68:D75)</f>
        <v>122459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>
        <v>420</v>
      </c>
      <c r="H77" s="478">
        <v>420</v>
      </c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47492</v>
      </c>
      <c r="H79" s="599">
        <f>H71+H73+H75+H77</f>
        <v>72460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87</v>
      </c>
      <c r="D88" s="197">
        <v>81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3882</v>
      </c>
      <c r="D89" s="197">
        <v>15510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61</v>
      </c>
      <c r="D90" s="197">
        <v>27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4030</v>
      </c>
      <c r="D92" s="597">
        <f>SUM(D88:D91)</f>
        <v>15618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>
        <v>943</v>
      </c>
      <c r="D93" s="478">
        <v>1054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189098</v>
      </c>
      <c r="D94" s="601">
        <f>D65+D76+D85+D92+D93</f>
        <v>202353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648756</v>
      </c>
      <c r="D95" s="603">
        <f>D94+D56</f>
        <v>659099</v>
      </c>
      <c r="E95" s="229" t="s">
        <v>941</v>
      </c>
      <c r="F95" s="488" t="s">
        <v>268</v>
      </c>
      <c r="G95" s="602">
        <f>G37+G40+G56+G79</f>
        <v>648756</v>
      </c>
      <c r="H95" s="603">
        <f>H37+H40+H56+H79</f>
        <v>659099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44679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ЙОРДАНКА ПЕТКОВА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+Начална!B17</f>
        <v>ОГНЯН ДОНЕВ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1">
      <selection activeCell="A1" sqref="A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19206</v>
      </c>
      <c r="D12" s="317">
        <v>15009</v>
      </c>
      <c r="E12" s="194" t="s">
        <v>277</v>
      </c>
      <c r="F12" s="240" t="s">
        <v>278</v>
      </c>
      <c r="G12" s="316">
        <v>44085</v>
      </c>
      <c r="H12" s="317">
        <v>34055</v>
      </c>
    </row>
    <row r="13" spans="1:8" ht="15.75">
      <c r="A13" s="194" t="s">
        <v>279</v>
      </c>
      <c r="B13" s="190" t="s">
        <v>280</v>
      </c>
      <c r="C13" s="316">
        <v>6924</v>
      </c>
      <c r="D13" s="317">
        <v>7779</v>
      </c>
      <c r="E13" s="194" t="s">
        <v>281</v>
      </c>
      <c r="F13" s="240" t="s">
        <v>282</v>
      </c>
      <c r="G13" s="316">
        <v>354</v>
      </c>
      <c r="H13" s="317">
        <v>343</v>
      </c>
    </row>
    <row r="14" spans="1:8" ht="15.75">
      <c r="A14" s="194" t="s">
        <v>283</v>
      </c>
      <c r="B14" s="190" t="s">
        <v>284</v>
      </c>
      <c r="C14" s="316">
        <v>4468</v>
      </c>
      <c r="D14" s="317">
        <v>4393</v>
      </c>
      <c r="E14" s="245" t="s">
        <v>285</v>
      </c>
      <c r="F14" s="240" t="s">
        <v>286</v>
      </c>
      <c r="G14" s="316">
        <v>914</v>
      </c>
      <c r="H14" s="317">
        <v>960</v>
      </c>
    </row>
    <row r="15" spans="1:8" ht="15.75">
      <c r="A15" s="194" t="s">
        <v>287</v>
      </c>
      <c r="B15" s="190" t="s">
        <v>288</v>
      </c>
      <c r="C15" s="316">
        <v>9713</v>
      </c>
      <c r="D15" s="317">
        <v>9928</v>
      </c>
      <c r="E15" s="245" t="s">
        <v>79</v>
      </c>
      <c r="F15" s="240" t="s">
        <v>289</v>
      </c>
      <c r="G15" s="316">
        <v>521</v>
      </c>
      <c r="H15" s="317">
        <v>656</v>
      </c>
    </row>
    <row r="16" spans="1:8" ht="15.75">
      <c r="A16" s="194" t="s">
        <v>290</v>
      </c>
      <c r="B16" s="190" t="s">
        <v>291</v>
      </c>
      <c r="C16" s="316">
        <v>2403</v>
      </c>
      <c r="D16" s="317">
        <v>2338</v>
      </c>
      <c r="E16" s="236" t="s">
        <v>52</v>
      </c>
      <c r="F16" s="264" t="s">
        <v>292</v>
      </c>
      <c r="G16" s="627">
        <f>SUM(G12:G15)</f>
        <v>45874</v>
      </c>
      <c r="H16" s="628">
        <f>SUM(H12:H15)</f>
        <v>36014</v>
      </c>
    </row>
    <row r="17" spans="1:8" ht="31.5">
      <c r="A17" s="194" t="s">
        <v>293</v>
      </c>
      <c r="B17" s="190" t="s">
        <v>294</v>
      </c>
      <c r="C17" s="316">
        <v>645</v>
      </c>
      <c r="D17" s="317">
        <v>870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-5392</v>
      </c>
      <c r="D18" s="317">
        <v>-8717</v>
      </c>
      <c r="E18" s="234" t="s">
        <v>297</v>
      </c>
      <c r="F18" s="238" t="s">
        <v>298</v>
      </c>
      <c r="G18" s="638">
        <v>109</v>
      </c>
      <c r="H18" s="639">
        <v>108</v>
      </c>
    </row>
    <row r="19" spans="1:8" ht="15.75">
      <c r="A19" s="194" t="s">
        <v>299</v>
      </c>
      <c r="B19" s="190" t="s">
        <v>300</v>
      </c>
      <c r="C19" s="316">
        <v>653</v>
      </c>
      <c r="D19" s="317">
        <v>282</v>
      </c>
      <c r="E19" s="194" t="s">
        <v>301</v>
      </c>
      <c r="F19" s="237" t="s">
        <v>302</v>
      </c>
      <c r="G19" s="316">
        <v>109</v>
      </c>
      <c r="H19" s="317">
        <v>108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38620</v>
      </c>
      <c r="D22" s="628">
        <f>SUM(D12:D18)+D19</f>
        <v>31882</v>
      </c>
      <c r="E22" s="194" t="s">
        <v>309</v>
      </c>
      <c r="F22" s="237" t="s">
        <v>310</v>
      </c>
      <c r="G22" s="316">
        <v>585</v>
      </c>
      <c r="H22" s="317">
        <v>637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232</v>
      </c>
    </row>
    <row r="25" spans="1:8" ht="31.5">
      <c r="A25" s="194" t="s">
        <v>316</v>
      </c>
      <c r="B25" s="237" t="s">
        <v>317</v>
      </c>
      <c r="C25" s="316">
        <v>137</v>
      </c>
      <c r="D25" s="317">
        <v>229</v>
      </c>
      <c r="E25" s="194" t="s">
        <v>318</v>
      </c>
      <c r="F25" s="237" t="s">
        <v>319</v>
      </c>
      <c r="G25" s="316">
        <v>73</v>
      </c>
      <c r="H25" s="317">
        <v>217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113</v>
      </c>
      <c r="H26" s="317"/>
    </row>
    <row r="27" spans="1:8" ht="31.5">
      <c r="A27" s="194" t="s">
        <v>324</v>
      </c>
      <c r="B27" s="237" t="s">
        <v>325</v>
      </c>
      <c r="C27" s="316">
        <v>41</v>
      </c>
      <c r="D27" s="317">
        <v>9</v>
      </c>
      <c r="E27" s="236" t="s">
        <v>104</v>
      </c>
      <c r="F27" s="238" t="s">
        <v>326</v>
      </c>
      <c r="G27" s="627">
        <f>SUM(G22:G26)</f>
        <v>771</v>
      </c>
      <c r="H27" s="628">
        <f>SUM(H22:H26)</f>
        <v>1086</v>
      </c>
    </row>
    <row r="28" spans="1:8" ht="15.75">
      <c r="A28" s="194" t="s">
        <v>79</v>
      </c>
      <c r="B28" s="237" t="s">
        <v>327</v>
      </c>
      <c r="C28" s="316">
        <v>51</v>
      </c>
      <c r="D28" s="317">
        <v>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229</v>
      </c>
      <c r="D29" s="628">
        <f>SUM(D25:D28)</f>
        <v>310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38849</v>
      </c>
      <c r="D31" s="634">
        <f>D29+D22</f>
        <v>32192</v>
      </c>
      <c r="E31" s="251" t="s">
        <v>824</v>
      </c>
      <c r="F31" s="266" t="s">
        <v>331</v>
      </c>
      <c r="G31" s="253">
        <f>G16+G18+G27</f>
        <v>46754</v>
      </c>
      <c r="H31" s="254">
        <f>H16+H18+H27</f>
        <v>37208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7905</v>
      </c>
      <c r="D33" s="244">
        <f>IF((H31-D31)&gt;0,H31-D31,0)</f>
        <v>5016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38849</v>
      </c>
      <c r="D36" s="636">
        <f>D31-D34+D35</f>
        <v>32192</v>
      </c>
      <c r="E36" s="262" t="s">
        <v>346</v>
      </c>
      <c r="F36" s="256" t="s">
        <v>347</v>
      </c>
      <c r="G36" s="267">
        <f>G35-G34+G31</f>
        <v>46754</v>
      </c>
      <c r="H36" s="268">
        <f>H35-H34+H31</f>
        <v>37208</v>
      </c>
    </row>
    <row r="37" spans="1:8" ht="15.75">
      <c r="A37" s="261" t="s">
        <v>348</v>
      </c>
      <c r="B37" s="231" t="s">
        <v>349</v>
      </c>
      <c r="C37" s="633">
        <f>IF((G36-C36)&gt;0,G36-C36,0)</f>
        <v>7905</v>
      </c>
      <c r="D37" s="634">
        <f>IF((H36-D36)&gt;0,H36-D36,0)</f>
        <v>5016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829</v>
      </c>
      <c r="D38" s="628">
        <f>D39+D40+D41</f>
        <v>390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829</v>
      </c>
      <c r="D39" s="317">
        <v>390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7076</v>
      </c>
      <c r="D42" s="244">
        <f>+IF((H36-D36-D38)&gt;0,H36-D36-D38,0)</f>
        <v>4626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7076</v>
      </c>
      <c r="D44" s="268">
        <f>IF(H42=0,IF(D42-D43&gt;0,D42-D43+H43,0),IF(H42-H43&lt;0,H43-H42+D42,0))</f>
        <v>4626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46754</v>
      </c>
      <c r="D45" s="630">
        <f>D36+D38+D42</f>
        <v>37208</v>
      </c>
      <c r="E45" s="270" t="s">
        <v>373</v>
      </c>
      <c r="F45" s="272" t="s">
        <v>374</v>
      </c>
      <c r="G45" s="629">
        <f>G42+G36</f>
        <v>46754</v>
      </c>
      <c r="H45" s="630">
        <f>H42+H36</f>
        <v>37208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5" t="s">
        <v>976</v>
      </c>
      <c r="B47" s="705"/>
      <c r="C47" s="705"/>
      <c r="D47" s="705"/>
      <c r="E47" s="705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44679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ЙОРДАНКА ПЕТКОВА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+Начална!B17</f>
        <v>ОГНЯН ДОНЕВ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60" zoomScaleNormal="6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СОФАРМА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831902088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56140</v>
      </c>
      <c r="D11" s="196">
        <v>51008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-34150</v>
      </c>
      <c r="D12" s="196">
        <v>-22780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-11338</v>
      </c>
      <c r="D14" s="196">
        <v>-11285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-559</v>
      </c>
      <c r="D15" s="196">
        <v>-800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-208</v>
      </c>
      <c r="D18" s="196">
        <v>-336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-61</v>
      </c>
      <c r="D19" s="196">
        <v>-20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-292</v>
      </c>
      <c r="D20" s="196">
        <v>134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9532</v>
      </c>
      <c r="D21" s="658">
        <f>SUM(D11:D20)</f>
        <v>15921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-1997</v>
      </c>
      <c r="D23" s="196">
        <v>-2667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</v>
      </c>
      <c r="D24" s="196">
        <v>433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-1500</v>
      </c>
      <c r="D25" s="196">
        <v>-620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268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77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-1033</v>
      </c>
      <c r="D28" s="196">
        <v>-1354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626</v>
      </c>
      <c r="D29" s="196">
        <v>1325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-3795</v>
      </c>
      <c r="D33" s="658">
        <f>SUM(D23:D32)</f>
        <v>-2538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7430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-24378</v>
      </c>
      <c r="D38" s="196">
        <v>-12297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-478</v>
      </c>
      <c r="D39" s="196">
        <v>-505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-9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</v>
      </c>
      <c r="D41" s="196">
        <v>-4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105</v>
      </c>
      <c r="D42" s="196">
        <v>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-17325</v>
      </c>
      <c r="D43" s="660">
        <f>SUM(D35:D42)</f>
        <v>-12811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-11588</v>
      </c>
      <c r="D44" s="307">
        <f>D43+D33+D21</f>
        <v>572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15618</v>
      </c>
      <c r="D45" s="309">
        <v>3776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4030</v>
      </c>
      <c r="D46" s="311">
        <f>D45+D44</f>
        <v>4348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+C46-C48</f>
        <v>3969</v>
      </c>
      <c r="D47" s="298">
        <v>4327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+'1-Баланс'!C90</f>
        <v>61</v>
      </c>
      <c r="D48" s="281">
        <v>21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44679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ЙОРДАНКА ПЕТКОВА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4" t="str">
        <f>+Начална!B17</f>
        <v>ОГНЯН ДОНЕВ</v>
      </c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695"/>
      <c r="B62" s="700"/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0" zoomScalePageLayoutView="0" workbookViewId="0" topLeftCell="A1">
      <selection activeCell="A1" sqref="A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1" t="s">
        <v>453</v>
      </c>
      <c r="B8" s="714" t="s">
        <v>454</v>
      </c>
      <c r="C8" s="707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7" t="s">
        <v>460</v>
      </c>
      <c r="L8" s="707" t="s">
        <v>461</v>
      </c>
      <c r="M8" s="530"/>
      <c r="N8" s="531"/>
    </row>
    <row r="9" spans="1:14" s="532" customFormat="1" ht="47.25">
      <c r="A9" s="712"/>
      <c r="B9" s="715"/>
      <c r="C9" s="708"/>
      <c r="D9" s="710" t="s">
        <v>826</v>
      </c>
      <c r="E9" s="710" t="s">
        <v>456</v>
      </c>
      <c r="F9" s="534" t="s">
        <v>457</v>
      </c>
      <c r="G9" s="534"/>
      <c r="H9" s="534"/>
      <c r="I9" s="717" t="s">
        <v>458</v>
      </c>
      <c r="J9" s="717" t="s">
        <v>459</v>
      </c>
      <c r="K9" s="708"/>
      <c r="L9" s="708"/>
      <c r="M9" s="535" t="s">
        <v>825</v>
      </c>
      <c r="N9" s="531"/>
    </row>
    <row r="10" spans="1:14" s="532" customFormat="1" ht="31.5">
      <c r="A10" s="713"/>
      <c r="B10" s="716"/>
      <c r="C10" s="709"/>
      <c r="D10" s="710"/>
      <c r="E10" s="710"/>
      <c r="F10" s="533" t="s">
        <v>462</v>
      </c>
      <c r="G10" s="533" t="s">
        <v>463</v>
      </c>
      <c r="H10" s="533" t="s">
        <v>464</v>
      </c>
      <c r="I10" s="709"/>
      <c r="J10" s="709"/>
      <c r="K10" s="709"/>
      <c r="L10" s="709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84514</v>
      </c>
      <c r="D13" s="583">
        <f>'1-Баланс'!H20</f>
        <v>0</v>
      </c>
      <c r="E13" s="583">
        <f>'1-Баланс'!H21</f>
        <v>30258</v>
      </c>
      <c r="F13" s="583">
        <f>'1-Баланс'!H23</f>
        <v>66201</v>
      </c>
      <c r="G13" s="583">
        <f>'1-Баланс'!H24</f>
        <v>0</v>
      </c>
      <c r="H13" s="584">
        <f>+'1-Баланс'!H25</f>
        <v>355093</v>
      </c>
      <c r="I13" s="583">
        <f>'1-Баланс'!H29+'1-Баланс'!H32</f>
        <v>28137</v>
      </c>
      <c r="J13" s="583">
        <f>'1-Баланс'!H30+'1-Баланс'!H33</f>
        <v>0</v>
      </c>
      <c r="K13" s="584"/>
      <c r="L13" s="583">
        <f>SUM(C13:K13)</f>
        <v>564203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84514</v>
      </c>
      <c r="D17" s="652">
        <f aca="true" t="shared" si="2" ref="D17:M17">D13+D14</f>
        <v>0</v>
      </c>
      <c r="E17" s="652">
        <f t="shared" si="2"/>
        <v>30258</v>
      </c>
      <c r="F17" s="652">
        <f t="shared" si="2"/>
        <v>66201</v>
      </c>
      <c r="G17" s="652">
        <f t="shared" si="2"/>
        <v>0</v>
      </c>
      <c r="H17" s="652">
        <f t="shared" si="2"/>
        <v>355093</v>
      </c>
      <c r="I17" s="652">
        <f t="shared" si="2"/>
        <v>28137</v>
      </c>
      <c r="J17" s="652">
        <f t="shared" si="2"/>
        <v>0</v>
      </c>
      <c r="K17" s="652">
        <f t="shared" si="2"/>
        <v>0</v>
      </c>
      <c r="L17" s="583">
        <f t="shared" si="1"/>
        <v>564203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7076</v>
      </c>
      <c r="J18" s="583">
        <f>+'1-Баланс'!G33</f>
        <v>0</v>
      </c>
      <c r="K18" s="584"/>
      <c r="L18" s="583">
        <f t="shared" si="1"/>
        <v>7076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156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156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>
        <v>156</v>
      </c>
      <c r="F27" s="316"/>
      <c r="G27" s="316"/>
      <c r="H27" s="316"/>
      <c r="I27" s="316"/>
      <c r="J27" s="316"/>
      <c r="K27" s="316"/>
      <c r="L27" s="583">
        <f t="shared" si="1"/>
        <v>156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>
        <v>-184</v>
      </c>
      <c r="F30" s="316"/>
      <c r="G30" s="316"/>
      <c r="H30" s="316">
        <v>-2</v>
      </c>
      <c r="I30" s="316">
        <v>287</v>
      </c>
      <c r="J30" s="316"/>
      <c r="K30" s="316"/>
      <c r="L30" s="583">
        <f t="shared" si="1"/>
        <v>101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84514</v>
      </c>
      <c r="D31" s="652">
        <f aca="true" t="shared" si="6" ref="D31:M31">D19+D22+D23+D26+D30+D29+D17+D18</f>
        <v>0</v>
      </c>
      <c r="E31" s="652">
        <f t="shared" si="6"/>
        <v>30230</v>
      </c>
      <c r="F31" s="652">
        <f t="shared" si="6"/>
        <v>66201</v>
      </c>
      <c r="G31" s="652">
        <f t="shared" si="6"/>
        <v>0</v>
      </c>
      <c r="H31" s="652">
        <f t="shared" si="6"/>
        <v>355091</v>
      </c>
      <c r="I31" s="652">
        <f t="shared" si="6"/>
        <v>35500</v>
      </c>
      <c r="J31" s="652">
        <f t="shared" si="6"/>
        <v>0</v>
      </c>
      <c r="K31" s="652">
        <f t="shared" si="6"/>
        <v>0</v>
      </c>
      <c r="L31" s="583">
        <f t="shared" si="1"/>
        <v>571536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84514</v>
      </c>
      <c r="D34" s="586">
        <f t="shared" si="7"/>
        <v>0</v>
      </c>
      <c r="E34" s="586">
        <f t="shared" si="7"/>
        <v>30230</v>
      </c>
      <c r="F34" s="586">
        <f t="shared" si="7"/>
        <v>66201</v>
      </c>
      <c r="G34" s="586">
        <f t="shared" si="7"/>
        <v>0</v>
      </c>
      <c r="H34" s="586">
        <f t="shared" si="7"/>
        <v>355091</v>
      </c>
      <c r="I34" s="586">
        <f t="shared" si="7"/>
        <v>35500</v>
      </c>
      <c r="J34" s="586">
        <f t="shared" si="7"/>
        <v>0</v>
      </c>
      <c r="K34" s="586">
        <f t="shared" si="7"/>
        <v>0</v>
      </c>
      <c r="L34" s="650">
        <f t="shared" si="1"/>
        <v>571536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44679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ЙОРДАНКА ПЕТКОВА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4" t="str">
        <f>+Начална!B17</f>
        <v>ОГНЯН ДОНЕВ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50" zoomScaleNormal="70" zoomScaleSheetLayoutView="50" zoomScalePageLayoutView="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СОФАРМА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831902088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52428</v>
      </c>
      <c r="D12" s="92">
        <v>81.34</v>
      </c>
      <c r="E12" s="92">
        <f>+C12</f>
        <v>52428</v>
      </c>
      <c r="F12" s="469">
        <f>C12-E12</f>
        <v>0</v>
      </c>
    </row>
    <row r="13" spans="1:6" ht="15.75">
      <c r="A13" s="678" t="s">
        <v>999</v>
      </c>
      <c r="B13" s="679"/>
      <c r="C13" s="92">
        <v>7111</v>
      </c>
      <c r="D13" s="92">
        <v>97.15</v>
      </c>
      <c r="E13" s="92"/>
      <c r="F13" s="469">
        <f aca="true" t="shared" si="0" ref="F13:F26">C13-E13</f>
        <v>7111</v>
      </c>
    </row>
    <row r="14" spans="1:6" ht="15.75">
      <c r="A14" s="678" t="s">
        <v>1000</v>
      </c>
      <c r="B14" s="679"/>
      <c r="C14" s="92">
        <v>6754</v>
      </c>
      <c r="D14" s="92">
        <v>99.98</v>
      </c>
      <c r="E14" s="92"/>
      <c r="F14" s="469">
        <f t="shared" si="0"/>
        <v>6754</v>
      </c>
    </row>
    <row r="15" spans="1:6" ht="15.75">
      <c r="A15" s="678" t="s">
        <v>1001</v>
      </c>
      <c r="B15" s="679"/>
      <c r="C15" s="92">
        <v>961</v>
      </c>
      <c r="D15" s="92">
        <v>89.39</v>
      </c>
      <c r="E15" s="92"/>
      <c r="F15" s="469">
        <f t="shared" si="0"/>
        <v>961</v>
      </c>
    </row>
    <row r="16" spans="1:6" ht="15.75">
      <c r="A16" s="678" t="s">
        <v>1002</v>
      </c>
      <c r="B16" s="679"/>
      <c r="C16" s="92">
        <v>384</v>
      </c>
      <c r="D16" s="92">
        <v>100</v>
      </c>
      <c r="E16" s="92"/>
      <c r="F16" s="469">
        <f t="shared" si="0"/>
        <v>384</v>
      </c>
    </row>
    <row r="17" spans="1:6" ht="15.75">
      <c r="A17" s="678" t="s">
        <v>1003</v>
      </c>
      <c r="B17" s="679"/>
      <c r="C17" s="92">
        <v>0</v>
      </c>
      <c r="D17" s="92">
        <v>95</v>
      </c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67638</v>
      </c>
      <c r="D27" s="472"/>
      <c r="E27" s="472">
        <f>SUM(E12:E26)</f>
        <v>52428</v>
      </c>
      <c r="F27" s="472">
        <f>SUM(F12:F26)</f>
        <v>15210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 t="s">
        <v>1005</v>
      </c>
      <c r="B46" s="679"/>
      <c r="C46" s="92">
        <v>44240</v>
      </c>
      <c r="D46" s="92">
        <v>33.15</v>
      </c>
      <c r="E46" s="92">
        <f>+C46</f>
        <v>44240</v>
      </c>
      <c r="F46" s="469">
        <f>C46-E46</f>
        <v>0</v>
      </c>
    </row>
    <row r="47" spans="1:6" ht="15.75">
      <c r="A47" s="678" t="s">
        <v>1006</v>
      </c>
      <c r="B47" s="679"/>
      <c r="C47" s="92">
        <v>9243</v>
      </c>
      <c r="D47" s="92">
        <v>24.998</v>
      </c>
      <c r="E47" s="92">
        <f>+C47</f>
        <v>9243</v>
      </c>
      <c r="F47" s="469">
        <f aca="true" t="shared" si="2" ref="F47:F60">C47-E47</f>
        <v>0</v>
      </c>
    </row>
    <row r="48" spans="1:6" ht="15.75">
      <c r="A48" s="678" t="s">
        <v>1007</v>
      </c>
      <c r="B48" s="679"/>
      <c r="C48" s="92">
        <v>1694</v>
      </c>
      <c r="D48" s="92">
        <v>37.465</v>
      </c>
      <c r="E48" s="92">
        <f>+C48</f>
        <v>1694</v>
      </c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55177</v>
      </c>
      <c r="D61" s="472"/>
      <c r="E61" s="472">
        <f>SUM(E46:E60)</f>
        <v>55177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 t="s">
        <v>1015</v>
      </c>
      <c r="B63" s="679"/>
      <c r="C63" s="92">
        <v>4926</v>
      </c>
      <c r="D63" s="92">
        <v>13.23</v>
      </c>
      <c r="E63" s="92">
        <f>+C63</f>
        <v>4926</v>
      </c>
      <c r="F63" s="469">
        <f>C63-E63</f>
        <v>0</v>
      </c>
    </row>
    <row r="64" spans="1:6" ht="15.75">
      <c r="A64" s="678" t="s">
        <v>1008</v>
      </c>
      <c r="B64" s="679"/>
      <c r="C64" s="92">
        <v>548</v>
      </c>
      <c r="D64" s="92">
        <v>0.27</v>
      </c>
      <c r="E64" s="92">
        <f>+C64</f>
        <v>548</v>
      </c>
      <c r="F64" s="469">
        <f aca="true" t="shared" si="3" ref="F64:F77">C64-E64</f>
        <v>0</v>
      </c>
    </row>
    <row r="65" spans="1:6" ht="15.75">
      <c r="A65" s="678" t="s">
        <v>1009</v>
      </c>
      <c r="B65" s="679"/>
      <c r="C65" s="92">
        <v>85</v>
      </c>
      <c r="D65" s="92">
        <v>10.25</v>
      </c>
      <c r="E65" s="92">
        <f>+C65</f>
        <v>85</v>
      </c>
      <c r="F65" s="469">
        <f t="shared" si="3"/>
        <v>0</v>
      </c>
    </row>
    <row r="66" spans="1:6" ht="15.75">
      <c r="A66" s="678" t="s">
        <v>1010</v>
      </c>
      <c r="B66" s="679"/>
      <c r="C66" s="92">
        <v>50</v>
      </c>
      <c r="D66" s="92">
        <v>1.36</v>
      </c>
      <c r="E66" s="92"/>
      <c r="F66" s="469">
        <f t="shared" si="3"/>
        <v>50</v>
      </c>
    </row>
    <row r="67" spans="1:6" ht="15.75">
      <c r="A67" s="678" t="s">
        <v>1011</v>
      </c>
      <c r="B67" s="679"/>
      <c r="C67" s="92">
        <v>7</v>
      </c>
      <c r="D67" s="92">
        <v>0.74</v>
      </c>
      <c r="E67" s="92"/>
      <c r="F67" s="469">
        <f t="shared" si="3"/>
        <v>7</v>
      </c>
    </row>
    <row r="68" spans="1:6" ht="15.75">
      <c r="A68" s="678" t="s">
        <v>1012</v>
      </c>
      <c r="B68" s="679"/>
      <c r="C68" s="92">
        <v>3</v>
      </c>
      <c r="D68" s="92">
        <v>0.001</v>
      </c>
      <c r="E68" s="92"/>
      <c r="F68" s="469">
        <f t="shared" si="3"/>
        <v>3</v>
      </c>
    </row>
    <row r="69" spans="1:6" ht="15.75">
      <c r="A69" s="678" t="s">
        <v>1013</v>
      </c>
      <c r="B69" s="679"/>
      <c r="C69" s="92">
        <v>1</v>
      </c>
      <c r="D69" s="92">
        <v>0.05</v>
      </c>
      <c r="E69" s="92"/>
      <c r="F69" s="469">
        <f t="shared" si="3"/>
        <v>1</v>
      </c>
    </row>
    <row r="70" spans="1:6" ht="15.75">
      <c r="A70" s="678" t="s">
        <v>1014</v>
      </c>
      <c r="B70" s="679"/>
      <c r="C70" s="92">
        <v>23</v>
      </c>
      <c r="D70" s="92">
        <v>0.06</v>
      </c>
      <c r="E70" s="92">
        <f>+C70</f>
        <v>23</v>
      </c>
      <c r="F70" s="469">
        <f t="shared" si="3"/>
        <v>0</v>
      </c>
    </row>
    <row r="71" spans="1:6" ht="15.75">
      <c r="A71" s="678" t="s">
        <v>1022</v>
      </c>
      <c r="B71" s="679"/>
      <c r="C71" s="92">
        <v>111</v>
      </c>
      <c r="D71" s="92">
        <v>0.2</v>
      </c>
      <c r="E71" s="92">
        <v>111</v>
      </c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5754</v>
      </c>
      <c r="D78" s="472"/>
      <c r="E78" s="472">
        <f>SUM(E63:E77)</f>
        <v>5693</v>
      </c>
      <c r="F78" s="472">
        <f>SUM(F63:F77)</f>
        <v>61</v>
      </c>
    </row>
    <row r="79" spans="1:6" ht="15.75">
      <c r="A79" s="512" t="s">
        <v>801</v>
      </c>
      <c r="B79" s="509" t="s">
        <v>802</v>
      </c>
      <c r="C79" s="472">
        <f>C78+C61+C44+C27</f>
        <v>128569</v>
      </c>
      <c r="D79" s="472"/>
      <c r="E79" s="472">
        <f>E78+E61+E44+E27</f>
        <v>113298</v>
      </c>
      <c r="F79" s="472">
        <f>F78+F61+F44+F27</f>
        <v>15271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 t="s">
        <v>1016</v>
      </c>
      <c r="B82" s="679"/>
      <c r="C82" s="92">
        <v>9669</v>
      </c>
      <c r="D82" s="92">
        <v>100</v>
      </c>
      <c r="E82" s="92"/>
      <c r="F82" s="469">
        <f>C82-E82</f>
        <v>9669</v>
      </c>
    </row>
    <row r="83" spans="1:6" ht="15.75">
      <c r="A83" s="678" t="s">
        <v>1017</v>
      </c>
      <c r="B83" s="679"/>
      <c r="C83" s="92">
        <v>1283</v>
      </c>
      <c r="D83" s="92">
        <v>100</v>
      </c>
      <c r="E83" s="92"/>
      <c r="F83" s="469">
        <f aca="true" t="shared" si="4" ref="F83:F96">C83-E83</f>
        <v>1283</v>
      </c>
    </row>
    <row r="84" spans="1:6" ht="15.75">
      <c r="A84" s="678" t="s">
        <v>1018</v>
      </c>
      <c r="B84" s="679"/>
      <c r="C84" s="92">
        <v>1183</v>
      </c>
      <c r="D84" s="92">
        <v>80</v>
      </c>
      <c r="E84" s="92"/>
      <c r="F84" s="469">
        <f t="shared" si="4"/>
        <v>1183</v>
      </c>
    </row>
    <row r="85" spans="1:6" ht="15.75">
      <c r="A85" s="678" t="s">
        <v>1019</v>
      </c>
      <c r="B85" s="679"/>
      <c r="C85" s="92">
        <v>502</v>
      </c>
      <c r="D85" s="92">
        <v>100</v>
      </c>
      <c r="E85" s="92"/>
      <c r="F85" s="469">
        <f t="shared" si="4"/>
        <v>502</v>
      </c>
    </row>
    <row r="86" spans="1:6" ht="15.75">
      <c r="A86" s="678" t="s">
        <v>1020</v>
      </c>
      <c r="B86" s="679"/>
      <c r="C86" s="92">
        <v>323</v>
      </c>
      <c r="D86" s="92">
        <v>100</v>
      </c>
      <c r="E86" s="92"/>
      <c r="F86" s="469">
        <f t="shared" si="4"/>
        <v>323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12960</v>
      </c>
      <c r="D97" s="472"/>
      <c r="E97" s="472">
        <f>SUM(E82:E96)</f>
        <v>0</v>
      </c>
      <c r="F97" s="472">
        <f>SUM(F82:F96)</f>
        <v>12960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 t="s">
        <v>1004</v>
      </c>
      <c r="B133" s="679"/>
      <c r="C133" s="92">
        <v>22</v>
      </c>
      <c r="D133" s="92">
        <v>0.02</v>
      </c>
      <c r="E133" s="92">
        <f>+C133</f>
        <v>22</v>
      </c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22</v>
      </c>
      <c r="D148" s="472"/>
      <c r="E148" s="472">
        <f>SUM(E133:E147)</f>
        <v>22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12982</v>
      </c>
      <c r="D149" s="472"/>
      <c r="E149" s="472">
        <f>E148+E131+E114+E97</f>
        <v>22</v>
      </c>
      <c r="F149" s="472">
        <f>F148+F131+F114+F97</f>
        <v>12960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44679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ЙОРДАНКА ПЕТКОВА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4" t="str">
        <f>+Начална!B17</f>
        <v>ОГНЯН ДОНЕВ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/>
      <c r="C157" s="700"/>
      <c r="D157" s="700"/>
      <c r="E157" s="700"/>
      <c r="F157" s="573"/>
      <c r="G157" s="45"/>
      <c r="H157" s="42"/>
    </row>
    <row r="158" spans="1:8" ht="15.75">
      <c r="A158" s="695"/>
      <c r="B158" s="700"/>
      <c r="C158" s="700"/>
      <c r="D158" s="700"/>
      <c r="E158" s="700"/>
      <c r="F158" s="573"/>
      <c r="G158" s="45"/>
      <c r="H158" s="42"/>
    </row>
    <row r="159" spans="1:8" ht="15.75">
      <c r="A159" s="695"/>
      <c r="B159" s="700"/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60" zoomScaleNormal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48392</v>
      </c>
      <c r="E11" s="328"/>
      <c r="F11" s="328"/>
      <c r="G11" s="329">
        <f>D11+E11-F11</f>
        <v>48392</v>
      </c>
      <c r="H11" s="328"/>
      <c r="I11" s="328"/>
      <c r="J11" s="329">
        <f>G11+H11-I11</f>
        <v>48392</v>
      </c>
      <c r="K11" s="328">
        <v>4</v>
      </c>
      <c r="L11" s="328"/>
      <c r="M11" s="328"/>
      <c r="N11" s="329">
        <f>K11+L11-M11</f>
        <v>4</v>
      </c>
      <c r="O11" s="328"/>
      <c r="P11" s="328"/>
      <c r="Q11" s="329">
        <f aca="true" t="shared" si="0" ref="Q11:Q28">N11+O11-P11</f>
        <v>4</v>
      </c>
      <c r="R11" s="340">
        <f aca="true" t="shared" si="1" ref="R11:R28">J11-Q11</f>
        <v>48388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123012</v>
      </c>
      <c r="E12" s="328">
        <v>120</v>
      </c>
      <c r="F12" s="328"/>
      <c r="G12" s="329">
        <f aca="true" t="shared" si="2" ref="G12:G42">D12+E12-F12</f>
        <v>123132</v>
      </c>
      <c r="H12" s="328"/>
      <c r="I12" s="328"/>
      <c r="J12" s="329">
        <f aca="true" t="shared" si="3" ref="J12:J42">G12+H12-I12</f>
        <v>123132</v>
      </c>
      <c r="K12" s="328">
        <v>47629</v>
      </c>
      <c r="L12" s="328">
        <v>1361</v>
      </c>
      <c r="M12" s="328"/>
      <c r="N12" s="329">
        <f aca="true" t="shared" si="4" ref="N12:N42">K12+L12-M12</f>
        <v>48990</v>
      </c>
      <c r="O12" s="328"/>
      <c r="P12" s="328"/>
      <c r="Q12" s="329">
        <f t="shared" si="0"/>
        <v>48990</v>
      </c>
      <c r="R12" s="340">
        <f t="shared" si="1"/>
        <v>74142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185006</v>
      </c>
      <c r="E13" s="328">
        <v>264</v>
      </c>
      <c r="F13" s="328">
        <v>24</v>
      </c>
      <c r="G13" s="329">
        <f t="shared" si="2"/>
        <v>185246</v>
      </c>
      <c r="H13" s="328"/>
      <c r="I13" s="328"/>
      <c r="J13" s="329">
        <f t="shared" si="3"/>
        <v>185246</v>
      </c>
      <c r="K13" s="328">
        <v>120952</v>
      </c>
      <c r="L13" s="328">
        <v>2199</v>
      </c>
      <c r="M13" s="328">
        <v>24</v>
      </c>
      <c r="N13" s="329">
        <f t="shared" si="4"/>
        <v>123127</v>
      </c>
      <c r="O13" s="328"/>
      <c r="P13" s="328"/>
      <c r="Q13" s="329">
        <f t="shared" si="0"/>
        <v>123127</v>
      </c>
      <c r="R13" s="340">
        <f t="shared" si="1"/>
        <v>62119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16862</v>
      </c>
      <c r="E14" s="328"/>
      <c r="F14" s="328"/>
      <c r="G14" s="329">
        <f t="shared" si="2"/>
        <v>16862</v>
      </c>
      <c r="H14" s="328"/>
      <c r="I14" s="328"/>
      <c r="J14" s="329">
        <f t="shared" si="3"/>
        <v>16862</v>
      </c>
      <c r="K14" s="328">
        <v>8179</v>
      </c>
      <c r="L14" s="328">
        <v>232</v>
      </c>
      <c r="M14" s="328"/>
      <c r="N14" s="329">
        <f t="shared" si="4"/>
        <v>8411</v>
      </c>
      <c r="O14" s="328"/>
      <c r="P14" s="328"/>
      <c r="Q14" s="329">
        <f t="shared" si="0"/>
        <v>8411</v>
      </c>
      <c r="R14" s="340">
        <f t="shared" si="1"/>
        <v>8451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9325</v>
      </c>
      <c r="E15" s="328">
        <v>641</v>
      </c>
      <c r="F15" s="328"/>
      <c r="G15" s="329">
        <f t="shared" si="2"/>
        <v>9966</v>
      </c>
      <c r="H15" s="328"/>
      <c r="I15" s="328"/>
      <c r="J15" s="329">
        <f t="shared" si="3"/>
        <v>9966</v>
      </c>
      <c r="K15" s="328">
        <v>6836</v>
      </c>
      <c r="L15" s="328">
        <v>317</v>
      </c>
      <c r="M15" s="328"/>
      <c r="N15" s="329">
        <f t="shared" si="4"/>
        <v>7153</v>
      </c>
      <c r="O15" s="328"/>
      <c r="P15" s="328"/>
      <c r="Q15" s="329">
        <f t="shared" si="0"/>
        <v>7153</v>
      </c>
      <c r="R15" s="340">
        <f t="shared" si="1"/>
        <v>2813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12072</v>
      </c>
      <c r="E16" s="328">
        <v>50</v>
      </c>
      <c r="F16" s="328">
        <v>15</v>
      </c>
      <c r="G16" s="329">
        <f t="shared" si="2"/>
        <v>12107</v>
      </c>
      <c r="H16" s="328"/>
      <c r="I16" s="328"/>
      <c r="J16" s="329">
        <f t="shared" si="3"/>
        <v>12107</v>
      </c>
      <c r="K16" s="328">
        <v>10641</v>
      </c>
      <c r="L16" s="328">
        <v>157</v>
      </c>
      <c r="M16" s="328">
        <v>12</v>
      </c>
      <c r="N16" s="329">
        <f t="shared" si="4"/>
        <v>10786</v>
      </c>
      <c r="O16" s="328"/>
      <c r="P16" s="328"/>
      <c r="Q16" s="329">
        <f t="shared" si="0"/>
        <v>10786</v>
      </c>
      <c r="R16" s="340">
        <f t="shared" si="1"/>
        <v>1321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4170</v>
      </c>
      <c r="E17" s="328">
        <v>2226</v>
      </c>
      <c r="F17" s="328">
        <v>692</v>
      </c>
      <c r="G17" s="329">
        <f t="shared" si="2"/>
        <v>5704</v>
      </c>
      <c r="H17" s="328"/>
      <c r="I17" s="328"/>
      <c r="J17" s="329">
        <f t="shared" si="3"/>
        <v>5704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5704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132</v>
      </c>
      <c r="E18" s="328"/>
      <c r="F18" s="328"/>
      <c r="G18" s="329">
        <f t="shared" si="2"/>
        <v>132</v>
      </c>
      <c r="H18" s="328"/>
      <c r="I18" s="328"/>
      <c r="J18" s="329">
        <f t="shared" si="3"/>
        <v>132</v>
      </c>
      <c r="K18" s="328">
        <v>101</v>
      </c>
      <c r="L18" s="328">
        <v>2</v>
      </c>
      <c r="M18" s="328"/>
      <c r="N18" s="329">
        <f t="shared" si="4"/>
        <v>103</v>
      </c>
      <c r="O18" s="328"/>
      <c r="P18" s="328"/>
      <c r="Q18" s="329">
        <f t="shared" si="0"/>
        <v>103</v>
      </c>
      <c r="R18" s="340">
        <f t="shared" si="1"/>
        <v>29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398971</v>
      </c>
      <c r="E19" s="330">
        <f>SUM(E11:E18)</f>
        <v>3301</v>
      </c>
      <c r="F19" s="330">
        <f>SUM(F11:F18)</f>
        <v>731</v>
      </c>
      <c r="G19" s="329">
        <f t="shared" si="2"/>
        <v>401541</v>
      </c>
      <c r="H19" s="330">
        <f>SUM(H11:H18)</f>
        <v>0</v>
      </c>
      <c r="I19" s="330">
        <f>SUM(I11:I18)</f>
        <v>0</v>
      </c>
      <c r="J19" s="329">
        <f t="shared" si="3"/>
        <v>401541</v>
      </c>
      <c r="K19" s="330">
        <f>SUM(K11:K18)</f>
        <v>194342</v>
      </c>
      <c r="L19" s="330">
        <f>SUM(L11:L18)</f>
        <v>4268</v>
      </c>
      <c r="M19" s="330">
        <f>SUM(M11:M18)</f>
        <v>36</v>
      </c>
      <c r="N19" s="329">
        <f t="shared" si="4"/>
        <v>198574</v>
      </c>
      <c r="O19" s="330">
        <f>SUM(O11:O18)</f>
        <v>0</v>
      </c>
      <c r="P19" s="330">
        <f>SUM(P11:P18)</f>
        <v>0</v>
      </c>
      <c r="Q19" s="329">
        <f t="shared" si="0"/>
        <v>198574</v>
      </c>
      <c r="R19" s="340">
        <f t="shared" si="1"/>
        <v>202967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47302</v>
      </c>
      <c r="E20" s="328">
        <v>57</v>
      </c>
      <c r="F20" s="328"/>
      <c r="G20" s="329">
        <f t="shared" si="2"/>
        <v>47359</v>
      </c>
      <c r="H20" s="328"/>
      <c r="I20" s="328"/>
      <c r="J20" s="329">
        <f t="shared" si="3"/>
        <v>47359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47359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>
        <v>521</v>
      </c>
      <c r="E22" s="328"/>
      <c r="F22" s="328"/>
      <c r="G22" s="329">
        <f t="shared" si="2"/>
        <v>521</v>
      </c>
      <c r="H22" s="328"/>
      <c r="I22" s="328"/>
      <c r="J22" s="329">
        <f t="shared" si="3"/>
        <v>521</v>
      </c>
      <c r="K22" s="328">
        <v>60</v>
      </c>
      <c r="L22" s="328">
        <v>11</v>
      </c>
      <c r="M22" s="328"/>
      <c r="N22" s="329">
        <f t="shared" si="4"/>
        <v>71</v>
      </c>
      <c r="O22" s="328"/>
      <c r="P22" s="328"/>
      <c r="Q22" s="329">
        <f t="shared" si="0"/>
        <v>71</v>
      </c>
      <c r="R22" s="340">
        <f t="shared" si="1"/>
        <v>450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9207</v>
      </c>
      <c r="E24" s="328"/>
      <c r="F24" s="328"/>
      <c r="G24" s="329">
        <f t="shared" si="2"/>
        <v>9207</v>
      </c>
      <c r="H24" s="328"/>
      <c r="I24" s="328"/>
      <c r="J24" s="329">
        <f t="shared" si="3"/>
        <v>9207</v>
      </c>
      <c r="K24" s="328">
        <v>6918</v>
      </c>
      <c r="L24" s="328">
        <v>147</v>
      </c>
      <c r="M24" s="328"/>
      <c r="N24" s="329">
        <f t="shared" si="4"/>
        <v>7065</v>
      </c>
      <c r="O24" s="328"/>
      <c r="P24" s="328"/>
      <c r="Q24" s="329">
        <f t="shared" si="0"/>
        <v>7065</v>
      </c>
      <c r="R24" s="340">
        <f t="shared" si="1"/>
        <v>2142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4458</v>
      </c>
      <c r="E25" s="328"/>
      <c r="F25" s="328"/>
      <c r="G25" s="329">
        <f t="shared" si="2"/>
        <v>4458</v>
      </c>
      <c r="H25" s="328"/>
      <c r="I25" s="328"/>
      <c r="J25" s="329">
        <f t="shared" si="3"/>
        <v>4458</v>
      </c>
      <c r="K25" s="328">
        <v>3962</v>
      </c>
      <c r="L25" s="328">
        <v>72</v>
      </c>
      <c r="M25" s="328"/>
      <c r="N25" s="329">
        <f t="shared" si="4"/>
        <v>4034</v>
      </c>
      <c r="O25" s="328"/>
      <c r="P25" s="328"/>
      <c r="Q25" s="329">
        <f t="shared" si="0"/>
        <v>4034</v>
      </c>
      <c r="R25" s="340">
        <f t="shared" si="1"/>
        <v>424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771</v>
      </c>
      <c r="E27" s="328">
        <v>46</v>
      </c>
      <c r="F27" s="328"/>
      <c r="G27" s="329">
        <f t="shared" si="2"/>
        <v>817</v>
      </c>
      <c r="H27" s="328"/>
      <c r="I27" s="328"/>
      <c r="J27" s="329">
        <f t="shared" si="3"/>
        <v>817</v>
      </c>
      <c r="K27" s="328">
        <v>0</v>
      </c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817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14436</v>
      </c>
      <c r="E28" s="332">
        <f aca="true" t="shared" si="5" ref="E28:P28">SUM(E24:E27)</f>
        <v>46</v>
      </c>
      <c r="F28" s="332">
        <f t="shared" si="5"/>
        <v>0</v>
      </c>
      <c r="G28" s="333">
        <f t="shared" si="2"/>
        <v>14482</v>
      </c>
      <c r="H28" s="332">
        <f t="shared" si="5"/>
        <v>0</v>
      </c>
      <c r="I28" s="332">
        <f t="shared" si="5"/>
        <v>0</v>
      </c>
      <c r="J28" s="333">
        <f t="shared" si="3"/>
        <v>14482</v>
      </c>
      <c r="K28" s="332">
        <f t="shared" si="5"/>
        <v>10880</v>
      </c>
      <c r="L28" s="332">
        <f t="shared" si="5"/>
        <v>219</v>
      </c>
      <c r="M28" s="332">
        <f t="shared" si="5"/>
        <v>0</v>
      </c>
      <c r="N28" s="333">
        <f t="shared" si="4"/>
        <v>11099</v>
      </c>
      <c r="O28" s="332">
        <f t="shared" si="5"/>
        <v>0</v>
      </c>
      <c r="P28" s="332">
        <f t="shared" si="5"/>
        <v>0</v>
      </c>
      <c r="Q28" s="333">
        <f t="shared" si="0"/>
        <v>11099</v>
      </c>
      <c r="R28" s="343">
        <f t="shared" si="1"/>
        <v>3383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140789</v>
      </c>
      <c r="E30" s="335">
        <f aca="true" t="shared" si="6" ref="E30:P30">SUM(E31:E34)</f>
        <v>1033</v>
      </c>
      <c r="F30" s="335">
        <f t="shared" si="6"/>
        <v>352</v>
      </c>
      <c r="G30" s="336">
        <f t="shared" si="2"/>
        <v>141470</v>
      </c>
      <c r="H30" s="335">
        <f t="shared" si="6"/>
        <v>81</v>
      </c>
      <c r="I30" s="335">
        <f t="shared" si="6"/>
        <v>0</v>
      </c>
      <c r="J30" s="336">
        <f t="shared" si="3"/>
        <v>141551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141551</v>
      </c>
    </row>
    <row r="31" spans="1:18" ht="15.75">
      <c r="A31" s="339"/>
      <c r="B31" s="321" t="s">
        <v>108</v>
      </c>
      <c r="C31" s="152" t="s">
        <v>563</v>
      </c>
      <c r="D31" s="328">
        <v>80598</v>
      </c>
      <c r="E31" s="328"/>
      <c r="F31" s="328"/>
      <c r="G31" s="329">
        <f t="shared" si="2"/>
        <v>80598</v>
      </c>
      <c r="H31" s="328"/>
      <c r="I31" s="328"/>
      <c r="J31" s="329">
        <f t="shared" si="3"/>
        <v>80598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80598</v>
      </c>
    </row>
    <row r="32" spans="1:18" ht="15.75">
      <c r="A32" s="339"/>
      <c r="B32" s="321" t="s">
        <v>110</v>
      </c>
      <c r="C32" s="152" t="s">
        <v>564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54485</v>
      </c>
      <c r="E33" s="328">
        <v>692</v>
      </c>
      <c r="F33" s="328"/>
      <c r="G33" s="329">
        <f t="shared" si="2"/>
        <v>55177</v>
      </c>
      <c r="H33" s="328"/>
      <c r="I33" s="328"/>
      <c r="J33" s="329">
        <f t="shared" si="3"/>
        <v>55177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55177</v>
      </c>
    </row>
    <row r="34" spans="1:18" ht="15.75">
      <c r="A34" s="339"/>
      <c r="B34" s="321" t="s">
        <v>115</v>
      </c>
      <c r="C34" s="152" t="s">
        <v>566</v>
      </c>
      <c r="D34" s="328">
        <v>5706</v>
      </c>
      <c r="E34" s="328">
        <v>341</v>
      </c>
      <c r="F34" s="328">
        <v>352</v>
      </c>
      <c r="G34" s="329">
        <f t="shared" si="2"/>
        <v>5695</v>
      </c>
      <c r="H34" s="328">
        <v>81</v>
      </c>
      <c r="I34" s="328"/>
      <c r="J34" s="329">
        <f t="shared" si="3"/>
        <v>5776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5776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0</v>
      </c>
      <c r="E40" s="328">
        <v>1957</v>
      </c>
      <c r="F40" s="328"/>
      <c r="G40" s="329">
        <f t="shared" si="2"/>
        <v>1957</v>
      </c>
      <c r="H40" s="328"/>
      <c r="I40" s="328"/>
      <c r="J40" s="329">
        <f t="shared" si="3"/>
        <v>1957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1957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140789</v>
      </c>
      <c r="E41" s="330">
        <f aca="true" t="shared" si="10" ref="E41:P41">E30+E35+E40</f>
        <v>2990</v>
      </c>
      <c r="F41" s="330">
        <f t="shared" si="10"/>
        <v>352</v>
      </c>
      <c r="G41" s="329">
        <f t="shared" si="2"/>
        <v>143427</v>
      </c>
      <c r="H41" s="330">
        <f t="shared" si="10"/>
        <v>81</v>
      </c>
      <c r="I41" s="330">
        <f t="shared" si="10"/>
        <v>0</v>
      </c>
      <c r="J41" s="329">
        <f t="shared" si="3"/>
        <v>143508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143508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768</v>
      </c>
      <c r="E42" s="328"/>
      <c r="F42" s="328"/>
      <c r="G42" s="329">
        <f t="shared" si="2"/>
        <v>768</v>
      </c>
      <c r="H42" s="328"/>
      <c r="I42" s="328"/>
      <c r="J42" s="329">
        <f t="shared" si="3"/>
        <v>768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768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602787</v>
      </c>
      <c r="E43" s="349">
        <f>E19+E20+E22+E28+E41+E42</f>
        <v>6394</v>
      </c>
      <c r="F43" s="349">
        <f aca="true" t="shared" si="11" ref="F43:R43">F19+F20+F22+F28+F41+F42</f>
        <v>1083</v>
      </c>
      <c r="G43" s="349">
        <f t="shared" si="11"/>
        <v>608098</v>
      </c>
      <c r="H43" s="349">
        <f t="shared" si="11"/>
        <v>81</v>
      </c>
      <c r="I43" s="349">
        <f t="shared" si="11"/>
        <v>0</v>
      </c>
      <c r="J43" s="349">
        <f t="shared" si="11"/>
        <v>608179</v>
      </c>
      <c r="K43" s="349">
        <f t="shared" si="11"/>
        <v>205282</v>
      </c>
      <c r="L43" s="349">
        <f t="shared" si="11"/>
        <v>4498</v>
      </c>
      <c r="M43" s="349">
        <f t="shared" si="11"/>
        <v>36</v>
      </c>
      <c r="N43" s="349">
        <f t="shared" si="11"/>
        <v>209744</v>
      </c>
      <c r="O43" s="349">
        <f t="shared" si="11"/>
        <v>0</v>
      </c>
      <c r="P43" s="349">
        <f t="shared" si="11"/>
        <v>0</v>
      </c>
      <c r="Q43" s="349">
        <f t="shared" si="11"/>
        <v>209744</v>
      </c>
      <c r="R43" s="350">
        <f t="shared" si="11"/>
        <v>398435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44679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ЙОРДАНКА ПЕТКОВА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4" t="str">
        <f>+Начална!B17</f>
        <v>ОГНЯН ДОНЕВ</v>
      </c>
      <c r="D51" s="700"/>
      <c r="E51" s="700"/>
      <c r="F51" s="700"/>
      <c r="G51" s="573"/>
      <c r="H51" s="45"/>
      <c r="I51" s="42"/>
    </row>
    <row r="52" spans="2:9" ht="15.75">
      <c r="B52" s="695"/>
      <c r="C52" s="700"/>
      <c r="D52" s="700"/>
      <c r="E52" s="700"/>
      <c r="F52" s="700"/>
      <c r="G52" s="573"/>
      <c r="H52" s="45"/>
      <c r="I52" s="42"/>
    </row>
    <row r="53" spans="2:9" ht="15.75">
      <c r="B53" s="695"/>
      <c r="C53" s="700"/>
      <c r="D53" s="700"/>
      <c r="E53" s="700"/>
      <c r="F53" s="700"/>
      <c r="G53" s="573"/>
      <c r="H53" s="45"/>
      <c r="I53" s="42"/>
    </row>
    <row r="54" spans="2:9" ht="15.75">
      <c r="B54" s="695"/>
      <c r="C54" s="700"/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64" zoomScaleNormal="85" zoomScaleSheetLayoutView="64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831902088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51563</v>
      </c>
      <c r="D13" s="362">
        <f>SUM(D14:D16)</f>
        <v>0</v>
      </c>
      <c r="E13" s="369">
        <f>SUM(E14:E16)</f>
        <v>51563</v>
      </c>
      <c r="F13" s="133"/>
    </row>
    <row r="14" spans="1:6" ht="15.75">
      <c r="A14" s="370" t="s">
        <v>596</v>
      </c>
      <c r="B14" s="135" t="s">
        <v>597</v>
      </c>
      <c r="C14" s="368">
        <v>51563</v>
      </c>
      <c r="D14" s="368"/>
      <c r="E14" s="369">
        <f aca="true" t="shared" si="0" ref="E14:E44">C14-D14</f>
        <v>51563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6352</v>
      </c>
      <c r="D17" s="368"/>
      <c r="E17" s="369">
        <f t="shared" si="0"/>
        <v>6352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3308</v>
      </c>
      <c r="D18" s="362">
        <f>+D19+D20</f>
        <v>0</v>
      </c>
      <c r="E18" s="369">
        <f t="shared" si="0"/>
        <v>3308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3308</v>
      </c>
      <c r="D20" s="368"/>
      <c r="E20" s="369">
        <f t="shared" si="0"/>
        <v>3308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61223</v>
      </c>
      <c r="D21" s="440">
        <f>D13+D17+D18</f>
        <v>0</v>
      </c>
      <c r="E21" s="441">
        <f>E13+E17+E18</f>
        <v>61223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87394</v>
      </c>
      <c r="D26" s="362">
        <f>SUM(D27:D29)</f>
        <v>87394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19309</v>
      </c>
      <c r="D27" s="368">
        <f>+C27</f>
        <v>19309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67727</v>
      </c>
      <c r="D28" s="368">
        <f aca="true" t="shared" si="1" ref="D28:D44">+C28</f>
        <v>67727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358</v>
      </c>
      <c r="D29" s="368">
        <f t="shared" si="1"/>
        <v>358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18081</v>
      </c>
      <c r="D30" s="368">
        <f t="shared" si="1"/>
        <v>18081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2439</v>
      </c>
      <c r="D31" s="368">
        <f t="shared" si="1"/>
        <v>2439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1810</v>
      </c>
      <c r="D32" s="368">
        <f t="shared" si="1"/>
        <v>1810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4824</v>
      </c>
      <c r="D35" s="362">
        <f>SUM(D36:D39)</f>
        <v>4824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340</v>
      </c>
      <c r="D36" s="368">
        <f t="shared" si="1"/>
        <v>340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160</v>
      </c>
      <c r="D37" s="368">
        <f t="shared" si="1"/>
        <v>160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f t="shared" si="1"/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4324</v>
      </c>
      <c r="D39" s="368">
        <f t="shared" si="1"/>
        <v>4324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588</v>
      </c>
      <c r="D40" s="362">
        <f>SUM(D41:D44)</f>
        <v>588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f t="shared" si="1"/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f t="shared" si="1"/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f t="shared" si="1"/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588</v>
      </c>
      <c r="D44" s="368">
        <f t="shared" si="1"/>
        <v>588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115136</v>
      </c>
      <c r="D45" s="438">
        <f>D26+D30+D31+D33+D32+D34+D35+D40</f>
        <v>115136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176359</v>
      </c>
      <c r="D46" s="444">
        <f>D45+D23+D21+D11</f>
        <v>115136</v>
      </c>
      <c r="E46" s="445">
        <f>E45+E23+E21+E11</f>
        <v>61223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14142</v>
      </c>
      <c r="D58" s="138">
        <f>D59+D61</f>
        <v>0</v>
      </c>
      <c r="E58" s="136">
        <f t="shared" si="2"/>
        <v>14142</v>
      </c>
      <c r="F58" s="398">
        <f>F59+F61</f>
        <v>29133</v>
      </c>
    </row>
    <row r="59" spans="1:6" ht="15.75">
      <c r="A59" s="370" t="s">
        <v>671</v>
      </c>
      <c r="B59" s="135" t="s">
        <v>672</v>
      </c>
      <c r="C59" s="197">
        <v>14142</v>
      </c>
      <c r="D59" s="197"/>
      <c r="E59" s="136">
        <f t="shared" si="2"/>
        <v>14142</v>
      </c>
      <c r="F59" s="196">
        <v>29133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>
        <v>434</v>
      </c>
      <c r="D66" s="197"/>
      <c r="E66" s="136">
        <f t="shared" si="2"/>
        <v>434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14576</v>
      </c>
      <c r="D68" s="435">
        <f>D54+D58+D63+D64+D65+D66</f>
        <v>0</v>
      </c>
      <c r="E68" s="436">
        <f t="shared" si="2"/>
        <v>14576</v>
      </c>
      <c r="F68" s="437">
        <f>F54+F58+F63+F64+F65+F66</f>
        <v>29133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6336</v>
      </c>
      <c r="D70" s="197"/>
      <c r="E70" s="136">
        <f t="shared" si="2"/>
        <v>6336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2886</v>
      </c>
      <c r="D73" s="137">
        <f>SUM(D74:D76)</f>
        <v>2886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2444</v>
      </c>
      <c r="D74" s="197">
        <f>+C74</f>
        <v>2444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+C75</f>
        <v>0</v>
      </c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442</v>
      </c>
      <c r="D76" s="197">
        <f>+C76</f>
        <v>442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22273</v>
      </c>
      <c r="D77" s="138">
        <f>D78+D80</f>
        <v>22273</v>
      </c>
      <c r="E77" s="138">
        <f>E78+E80</f>
        <v>0</v>
      </c>
      <c r="F77" s="398">
        <f>F78+F80</f>
        <v>135429</v>
      </c>
    </row>
    <row r="78" spans="1:6" ht="15.75">
      <c r="A78" s="370" t="s">
        <v>700</v>
      </c>
      <c r="B78" s="135" t="s">
        <v>701</v>
      </c>
      <c r="C78" s="197">
        <v>22273</v>
      </c>
      <c r="D78" s="197">
        <f>+C78</f>
        <v>22273</v>
      </c>
      <c r="E78" s="136">
        <f t="shared" si="2"/>
        <v>0</v>
      </c>
      <c r="F78" s="196">
        <v>135429</v>
      </c>
    </row>
    <row r="79" spans="1:6" ht="15.75">
      <c r="A79" s="370" t="s">
        <v>702</v>
      </c>
      <c r="B79" s="135" t="s">
        <v>703</v>
      </c>
      <c r="C79" s="197"/>
      <c r="D79" s="197">
        <f>+C79</f>
        <v>0</v>
      </c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f>+C80</f>
        <v>0</v>
      </c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>
        <f>+C81</f>
        <v>0</v>
      </c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>
        <f aca="true" t="shared" si="3" ref="D83:D97">+C83</f>
        <v>0</v>
      </c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 t="shared" si="3"/>
        <v>0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>
        <f t="shared" si="3"/>
        <v>0</v>
      </c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 t="shared" si="3"/>
        <v>0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20368</v>
      </c>
      <c r="D87" s="134">
        <f>SUM(D88:D92)+D96</f>
        <v>20368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>
        <f t="shared" si="3"/>
        <v>0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10519</v>
      </c>
      <c r="D89" s="197">
        <f t="shared" si="3"/>
        <v>10519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289</v>
      </c>
      <c r="D90" s="197">
        <f t="shared" si="3"/>
        <v>289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6971</v>
      </c>
      <c r="D91" s="197">
        <f t="shared" si="3"/>
        <v>6971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1301</v>
      </c>
      <c r="D92" s="138">
        <f>SUM(D93:D95)</f>
        <v>1301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f t="shared" si="3"/>
        <v>0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f t="shared" si="3"/>
        <v>0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1301</v>
      </c>
      <c r="D95" s="197">
        <f t="shared" si="3"/>
        <v>1301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1288</v>
      </c>
      <c r="D96" s="197">
        <f t="shared" si="3"/>
        <v>1288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879</v>
      </c>
      <c r="D97" s="197">
        <f t="shared" si="3"/>
        <v>879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46406</v>
      </c>
      <c r="D98" s="433">
        <f>D87+D82+D77+D73+D97</f>
        <v>46406</v>
      </c>
      <c r="E98" s="433">
        <f>E87+E82+E77+E73+E97</f>
        <v>0</v>
      </c>
      <c r="F98" s="434">
        <f>F87+F82+F77+F73+F97</f>
        <v>135429</v>
      </c>
    </row>
    <row r="99" spans="1:6" ht="16.5" thickBot="1">
      <c r="A99" s="412" t="s">
        <v>739</v>
      </c>
      <c r="B99" s="413" t="s">
        <v>740</v>
      </c>
      <c r="C99" s="427">
        <f>C98+C70+C68</f>
        <v>67318</v>
      </c>
      <c r="D99" s="427">
        <f>D98+D70+D68</f>
        <v>46406</v>
      </c>
      <c r="E99" s="427">
        <f>E98+E70+E68</f>
        <v>20912</v>
      </c>
      <c r="F99" s="428">
        <f>F98+F70+F68</f>
        <v>164562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666</v>
      </c>
      <c r="D106" s="280"/>
      <c r="E106" s="280"/>
      <c r="F106" s="423">
        <f>C106+D106-E106</f>
        <v>666</v>
      </c>
    </row>
    <row r="107" spans="1:6" ht="16.5" thickBot="1">
      <c r="A107" s="418" t="s">
        <v>752</v>
      </c>
      <c r="B107" s="424" t="s">
        <v>753</v>
      </c>
      <c r="C107" s="425">
        <f>SUM(C104:C106)</f>
        <v>666</v>
      </c>
      <c r="D107" s="425">
        <f>SUM(D104:D106)</f>
        <v>0</v>
      </c>
      <c r="E107" s="425">
        <f>SUM(E104:E106)</f>
        <v>0</v>
      </c>
      <c r="F107" s="426">
        <f>SUM(F104:F106)</f>
        <v>666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44679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ЙОРДАНКА ПЕТКОВА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+Начална!B17</f>
        <v>ОГНЯН ДОНЕВ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3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269309769</v>
      </c>
      <c r="D13" s="449"/>
      <c r="E13" s="449"/>
      <c r="F13" s="449">
        <v>129409</v>
      </c>
      <c r="G13" s="449">
        <v>82</v>
      </c>
      <c r="H13" s="449">
        <v>1</v>
      </c>
      <c r="I13" s="450">
        <f>F13+G13-H13</f>
        <v>129490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381560762</v>
      </c>
      <c r="D17" s="449"/>
      <c r="E17" s="449"/>
      <c r="F17" s="449">
        <v>12061</v>
      </c>
      <c r="G17" s="449"/>
      <c r="H17" s="449"/>
      <c r="I17" s="450">
        <f t="shared" si="0"/>
        <v>12061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650870531</v>
      </c>
      <c r="D18" s="456">
        <f t="shared" si="1"/>
        <v>0</v>
      </c>
      <c r="E18" s="456">
        <f t="shared" si="1"/>
        <v>0</v>
      </c>
      <c r="F18" s="456">
        <f t="shared" si="1"/>
        <v>141470</v>
      </c>
      <c r="G18" s="456">
        <f t="shared" si="1"/>
        <v>82</v>
      </c>
      <c r="H18" s="456">
        <f t="shared" si="1"/>
        <v>1</v>
      </c>
      <c r="I18" s="457">
        <f t="shared" si="0"/>
        <v>141551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13055000</v>
      </c>
      <c r="D21" s="449"/>
      <c r="E21" s="449"/>
      <c r="F21" s="449">
        <f>-'1-Баланс'!G15</f>
        <v>50284</v>
      </c>
      <c r="G21" s="449"/>
      <c r="H21" s="449"/>
      <c r="I21" s="450">
        <f t="shared" si="0"/>
        <v>50284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13055000</v>
      </c>
      <c r="D27" s="456">
        <f t="shared" si="2"/>
        <v>0</v>
      </c>
      <c r="E27" s="456">
        <f t="shared" si="2"/>
        <v>0</v>
      </c>
      <c r="F27" s="456">
        <f t="shared" si="2"/>
        <v>50284</v>
      </c>
      <c r="G27" s="456">
        <f t="shared" si="2"/>
        <v>0</v>
      </c>
      <c r="H27" s="456">
        <f t="shared" si="2"/>
        <v>0</v>
      </c>
      <c r="I27" s="457">
        <f t="shared" si="0"/>
        <v>50284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IROffice</cp:lastModifiedBy>
  <cp:lastPrinted>2022-04-26T08:28:45Z</cp:lastPrinted>
  <dcterms:created xsi:type="dcterms:W3CDTF">2006-09-16T00:00:00Z</dcterms:created>
  <dcterms:modified xsi:type="dcterms:W3CDTF">2022-04-28T10:48:31Z</dcterms:modified>
  <cp:category/>
  <cp:version/>
  <cp:contentType/>
  <cp:contentStatus/>
</cp:coreProperties>
</file>