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70" windowWidth="11400" windowHeight="528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<sst xmlns="http://schemas.openxmlformats.org/spreadsheetml/2006/main" count="1082" uniqueCount="905">
  <si>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</si>
  <si>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</si>
  <si>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</si>
  <si>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</si>
  <si>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</si>
  <si>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</si>
  <si>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</si>
  <si>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</si>
  <si>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</si>
  <si>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</si>
  <si>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</si>
  <si>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</si>
  <si>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</si>
  <si>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</si>
  <si>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</si>
  <si>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</si>
  <si>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</si>
  <si>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</si>
  <si>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</si>
  <si>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</si>
  <si>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</si>
  <si>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</si>
  <si>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</si>
  <si>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</si>
  <si>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</si>
  <si>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</si>
  <si>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</si>
  <si>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</si>
  <si>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</si>
  <si>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</si>
  <si>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</si>
  <si>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</si>
  <si>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</si>
  <si>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</si>
  <si>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</si>
  <si>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</si>
  <si>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</si>
  <si>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</si>
  <si>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</si>
  <si>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</si>
  <si>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</si>
  <si>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</si>
  <si>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</si>
  <si>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</si>
  <si>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</si>
  <si>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</si>
  <si>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</si>
  <si>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</si>
  <si>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</si>
  <si>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</si>
  <si>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</si>
  <si>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</si>
  <si>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</si>
  <si>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</si>
  <si>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</si>
  <si>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</si>
  <si>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</si>
  <si>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</si>
  <si>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</si>
  <si>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</si>
  <si>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</si>
  <si>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</si>
  <si>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</si>
  <si>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</si>
  <si>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</si>
  <si>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</si>
  <si>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</si>
  <si>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</si>
  <si>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</si>
  <si>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</si>
  <si>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</si>
  <si>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</si>
  <si>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</si>
  <si>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</si>
  <si>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</si>
  <si>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</si>
  <si>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</si>
  <si>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</si>
  <si>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</si>
  <si>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</si>
  <si>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</si>
  <si>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</si>
  <si>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</si>
  <si>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</si>
  <si>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</si>
  <si>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</si>
  <si>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</si>
  <si>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</si>
  <si>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</si>
  <si>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</si>
  <si>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</si>
  <si>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</si>
  <si>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</si>
  <si>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</si>
  <si>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</si>
  <si>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</si>
  <si>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</si>
  <si>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</si>
  <si>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</si>
  <si>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</si>
  <si>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</si>
  <si>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</si>
  <si>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</si>
  <si>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</si>
  <si>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</si>
  <si>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</si>
  <si>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</si>
  <si>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</si>
  <si>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</si>
  <si>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</si>
  <si>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</si>
  <si>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</si>
  <si>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</si>
  <si>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</si>
  <si>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</si>
  <si>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</si>
  <si>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</si>
  <si>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</si>
  <si>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</si>
  <si>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</si>
  <si>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</si>
  <si>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</si>
  <si>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</si>
  <si>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</si>
  <si>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</si>
  <si>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</si>
  <si>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</si>
  <si>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</si>
  <si>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</si>
  <si>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</si>
  <si>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</si>
  <si>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</si>
  <si>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</si>
  <si>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</si>
  <si>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</si>
  <si>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</si>
  <si>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</si>
  <si>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</si>
  <si>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</si>
  <si>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</si>
  <si>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</si>
  <si>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</si>
  <si>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</si>
  <si>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</si>
  <si>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</si>
  <si>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</si>
  <si>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</si>
  <si>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</si>
  <si>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</si>
  <si>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</si>
  <si>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</si>
  <si>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</si>
  <si>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</si>
  <si>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</si>
  <si>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</si>
  <si>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</si>
  <si>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</si>
  <si>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</si>
  <si>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</si>
  <si>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</si>
  <si>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</si>
  <si>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</si>
  <si>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</si>
  <si>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</si>
  <si>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</si>
  <si>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</si>
  <si>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</si>
  <si>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</si>
  <si>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</si>
  <si>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</si>
  <si>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</si>
  <si>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</si>
  <si>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</si>
  <si>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</si>
  <si>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</si>
  <si>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</si>
  <si>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</si>
  <si>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</si>
  <si>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</si>
  <si>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</si>
  <si>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</si>
  <si>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</si>
  <si>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</si>
  <si>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</si>
  <si>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</si>
  <si>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</si>
  <si>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</si>
  <si>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</si>
  <si>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</si>
  <si>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</si>
  <si>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</si>
  <si>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</si>
  <si>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</si>
  <si>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</si>
  <si>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</si>
  <si>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</si>
  <si>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</si>
  <si>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</si>
  <si>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</si>
  <si>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</si>
  <si>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</si>
  <si>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</si>
  <si>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</si>
  <si>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</si>
  <si>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</si>
  <si>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</si>
  <si>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</si>
  <si>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</si>
  <si>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</si>
  <si>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</si>
  <si>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</si>
  <si>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</si>
  <si>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</si>
  <si>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</si>
  <si>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</si>
  <si>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</si>
  <si>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</si>
  <si>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</si>
  <si>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</si>
  <si>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</si>
  <si>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</si>
  <si>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</si>
  <si>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</si>
  <si>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</si>
  <si>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</si>
  <si>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</si>
  <si>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</si>
  <si>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</si>
  <si>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</si>
  <si>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</si>
  <si>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</si>
  <si>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</si>
  <si>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</si>
  <si>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</si>
  <si>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</si>
  <si>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</si>
  <si>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</si>
  <si>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</si>
  <si>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</si>
  <si>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</si>
  <si>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</si>
  <si>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</si>
  <si>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</si>
  <si>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</si>
  <si>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</si>
  <si>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</si>
  <si>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</si>
  <si>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</si>
  <si>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</si>
  <si>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</si>
  <si>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</si>
  <si>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</si>
  <si>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</si>
  <si>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</si>
  <si>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</si>
  <si>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</si>
  <si>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</si>
  <si>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</si>
  <si>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</si>
  <si>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</si>
  <si>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</si>
  <si>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</si>
  <si>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</si>
  <si>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</si>
  <si>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</si>
  <si>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</si>
  <si>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</si>
  <si>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</si>
  <si>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</si>
  <si>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</si>
  <si>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</si>
  <si>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</si>
  <si>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</si>
  <si>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</si>
  <si>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</si>
  <si>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</si>
  <si>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</si>
  <si>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</si>
  <si>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</si>
  <si>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</si>
  <si>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</si>
  <si>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</si>
  <si>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</si>
  <si>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</si>
  <si>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</si>
  <si>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</si>
  <si>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</si>
  <si>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</si>
  <si>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</si>
  <si>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</si>
  <si>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</si>
  <si>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</si>
  <si>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</si>
  <si>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</si>
  <si>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</si>
  <si>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</si>
  <si>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</si>
  <si>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</si>
  <si>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</si>
  <si>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</si>
  <si>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</si>
  <si>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</si>
  <si>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</si>
  <si>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</si>
  <si>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</si>
  <si>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</si>
  <si>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</si>
  <si>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</si>
  <si>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</si>
  <si>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</si>
  <si>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</si>
  <si>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</si>
  <si>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</si>
  <si>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</si>
  <si>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</si>
  <si>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</si>
  <si>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</si>
  <si>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</si>
  <si>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</si>
  <si>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</si>
  <si>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</si>
  <si>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</si>
  <si>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</si>
  <si>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</si>
  <si>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</si>
  <si>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</si>
  <si>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</si>
  <si>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</si>
  <si>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</si>
  <si>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</si>
  <si>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</si>
  <si>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</si>
  <si>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</si>
  <si>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</si>
  <si>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</si>
  <si>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</si>
  <si>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</si>
  <si>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</si>
  <si>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</si>
  <si>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</si>
  <si>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</si>
  <si>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</si>
  <si>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</si>
  <si>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</si>
  <si>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</si>
  <si>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</si>
  <si>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</si>
  <si>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</si>
  <si>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</si>
  <si>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</si>
  <si>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</si>
  <si>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</si>
  <si>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</si>
  <si>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</si>
  <si>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</si>
  <si>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</si>
  <si>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</si>
  <si>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</si>
  <si>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</si>
  <si>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</si>
  <si>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</si>
  <si>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</si>
  <si>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</si>
  <si>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</si>
  <si>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</si>
  <si>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</si>
  <si>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</si>
  <si>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</si>
  <si>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</si>
  <si>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</si>
  <si>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</si>
  <si>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</si>
  <si>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</si>
  <si>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</si>
  <si>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</si>
  <si>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</si>
  <si>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</si>
  <si>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</si>
  <si>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</si>
  <si>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</si>
  <si>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</si>
  <si>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</si>
  <si>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</si>
  <si>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</si>
  <si>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</si>
  <si>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</si>
  <si>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</si>
  <si>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</si>
  <si>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</si>
  <si>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</si>
  <si>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</si>
  <si>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</si>
  <si>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</si>
  <si>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</si>
  <si>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</si>
  <si>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</si>
  <si>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</si>
  <si>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</si>
  <si>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</si>
  <si>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</si>
  <si>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</si>
  <si>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</si>
  <si>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</si>
  <si>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</si>
  <si>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</si>
  <si>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</si>
  <si>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</si>
  <si>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</si>
  <si>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</si>
  <si>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</si>
  <si>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</si>
  <si>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</si>
  <si>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</si>
  <si>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</si>
  <si>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</si>
  <si>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</si>
  <si>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</si>
  <si>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</si>
  <si>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</si>
  <si>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</si>
  <si>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</si>
  <si>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</si>
  <si>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</si>
  <si>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</si>
  <si>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</si>
  <si>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</si>
  <si>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</si>
  <si>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</si>
  <si>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</si>
  <si>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</si>
  <si>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</si>
  <si>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</si>
  <si>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</si>
  <si>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</si>
  <si>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</si>
  <si>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</si>
  <si>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</si>
  <si>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</si>
  <si>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</si>
  <si>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</si>
  <si>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</si>
  <si>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</si>
  <si>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</si>
  <si>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</si>
  <si>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</si>
  <si>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</si>
  <si>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</si>
  <si>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</si>
  <si>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</si>
  <si>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</si>
  <si>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</si>
  <si>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</si>
  <si>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</si>
  <si>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</si>
  <si>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</si>
  <si>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</si>
  <si>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</si>
  <si>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</si>
  <si>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</si>
  <si>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</si>
  <si>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</si>
  <si>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</si>
  <si>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</si>
  <si>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</si>
  <si>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</si>
  <si>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</si>
  <si>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</si>
  <si>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</si>
  <si>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</si>
  <si>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</si>
  <si>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</si>
  <si>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</si>
  <si>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</si>
  <si>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</si>
  <si>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</si>
  <si>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</si>
  <si>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</si>
  <si>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</si>
  <si>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</si>
  <si>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</si>
  <si>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</si>
  <si>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</si>
  <si>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</si>
  <si>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</si>
  <si>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</si>
  <si>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</si>
  <si>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</si>
  <si>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</si>
  <si>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</si>
  <si>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</si>
  <si>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</si>
  <si>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</si>
  <si>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</si>
  <si>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</si>
  <si>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</si>
  <si>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</si>
  <si>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</si>
  <si>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</si>
  <si>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</si>
  <si>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</si>
  <si>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</si>
  <si>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</si>
  <si>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</si>
  <si>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</si>
  <si>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</si>
  <si>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</si>
  <si>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</si>
  <si>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</si>
  <si>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</si>
  <si>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</si>
  <si>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</si>
  <si>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</si>
  <si>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</si>
  <si>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</si>
  <si>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</si>
  <si>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</si>
  <si>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</si>
  <si>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</si>
  <si>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</si>
  <si>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</si>
  <si>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</si>
  <si>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</si>
  <si>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</si>
  <si>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</si>
  <si>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</si>
  <si>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</si>
  <si>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</si>
  <si>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</si>
  <si>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</si>
  <si>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</si>
  <si>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</si>
  <si>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</si>
  <si>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</si>
  <si>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</si>
  <si>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</si>
  <si>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</si>
  <si>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</si>
  <si>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</si>
  <si>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</si>
  <si>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</si>
  <si>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</si>
  <si>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</si>
  <si>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</si>
  <si>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</si>
  <si>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</si>
  <si>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</si>
  <si>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</si>
  <si>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</si>
  <si>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</si>
  <si>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</si>
  <si>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</si>
  <si>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</si>
  <si>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</si>
  <si>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</si>
  <si>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</si>
  <si>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</si>
  <si>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</si>
  <si>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</si>
  <si>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</si>
  <si>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</si>
  <si>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</si>
  <si>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</si>
  <si>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</si>
  <si>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</si>
  <si>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</si>
  <si>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</si>
  <si>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</si>
  <si>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</si>
  <si>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</si>
  <si>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</si>
  <si>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</si>
  <si>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</si>
  <si>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</si>
  <si>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</si>
  <si>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</si>
  <si>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</si>
  <si>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</si>
  <si>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</si>
  <si>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</si>
  <si>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</si>
  <si>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</si>
  <si>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</si>
  <si>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</si>
  <si>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</si>
  <si>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</si>
  <si>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</si>
  <si>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</si>
  <si>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</si>
  <si>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</si>
  <si>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</si>
  <si>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</si>
  <si>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</si>
  <si>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</si>
  <si>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</si>
  <si>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</si>
  <si>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</si>
  <si>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</si>
  <si>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</si>
  <si>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</si>
  <si>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</si>
  <si>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</si>
  <si>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</si>
  <si>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</si>
  <si>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</si>
  <si>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</si>
  <si>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</si>
  <si>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</si>
  <si>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</si>
  <si>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</si>
  <si>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</si>
  <si>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</si>
  <si>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</si>
  <si>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</si>
  <si>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</si>
  <si>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</si>
  <si>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</si>
  <si>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</si>
  <si>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</si>
  <si>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</si>
  <si>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</si>
  <si>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</si>
  <si>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</si>
  <si>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</si>
  <si>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</si>
  <si>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</si>
  <si>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</si>
  <si>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</si>
  <si>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</si>
  <si>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</si>
  <si>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</si>
  <si>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</si>
  <si>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</si>
  <si>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</si>
  <si>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</si>
  <si>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</si>
  <si>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</si>
  <si>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</si>
  <si>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</si>
  <si>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</si>
  <si>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</si>
  <si>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</si>
  <si>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</si>
  <si>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</si>
  <si>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</si>
  <si>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</si>
  <si>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</si>
  <si>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</si>
  <si>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</si>
  <si>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</si>
  <si>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</si>
  <si>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</si>
  <si>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</si>
  <si>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</si>
  <si>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</si>
  <si>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</si>
  <si>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</si>
  <si>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</si>
  <si>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</si>
  <si>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</si>
  <si>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</si>
  <si>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</si>
  <si>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</si>
  <si>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</si>
  <si>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</si>
  <si>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</si>
  <si>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</si>
  <si>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</si>
  <si>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</si>
  <si>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</si>
  <si>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</si>
  <si>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</si>
  <si>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</si>
  <si>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</si>
  <si>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</si>
  <si>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</si>
  <si>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</si>
  <si>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</si>
  <si>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</si>
  <si>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</si>
  <si>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</si>
  <si>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</si>
  <si>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</si>
  <si>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</si>
  <si>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</si>
  <si>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</si>
  <si>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</si>
  <si>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</si>
  <si>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</si>
  <si>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</si>
  <si>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</si>
  <si>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</si>
  <si>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</si>
  <si>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</si>
  <si>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</si>
  <si>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</si>
  <si>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</si>
  <si>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</si>
  <si>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</si>
  <si>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</si>
  <si>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</si>
  <si>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</si>
  <si>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</si>
  <si>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</si>
  <si>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</si>
  <si>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</si>
  <si>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</si>
  <si>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</si>
  <si>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</si>
  <si>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</si>
  <si>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</si>
  <si>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</si>
  <si>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</si>
  <si>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</si>
  <si>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</si>
  <si>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</si>
  <si>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</si>
  <si>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</si>
  <si>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</si>
  <si>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</si>
  <si>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</si>
  <si>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</si>
  <si>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</si>
  <si>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</si>
  <si>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</si>
  <si>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</si>
  <si>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</si>
  <si>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</si>
  <si>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</si>
  <si>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</si>
  <si>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</si>
  <si>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</si>
  <si>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</si>
  <si>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</si>
  <si>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</si>
  <si>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</si>
  <si>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</si>
  <si>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</si>
  <si>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</si>
  <si>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</si>
  <si>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</si>
  <si>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</si>
  <si>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</si>
  <si>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</si>
  <si>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</si>
  <si>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</si>
  <si>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</si>
  <si>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</si>
  <si>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</si>
  <si>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</si>
  <si>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</si>
  <si>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</si>
  <si>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</si>
  <si>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</si>
  <si>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</si>
  <si>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</si>
  <si>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</si>
  <si>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</si>
  <si>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</si>
  <si>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</si>
  <si>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</si>
  <si>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</si>
  <si>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</si>
  <si>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</si>
  <si>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</si>
  <si>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</si>
  <si>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</si>
  <si>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</si>
  <si>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</si>
  <si>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</si>
  <si>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</si>
  <si>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</si>
  <si>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</si>
  <si>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</si>
  <si>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</si>
  <si>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</si>
  <si>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</si>
  <si>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</si>
  <si>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</si>
  <si>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</si>
  <si>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</si>
  <si>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</si>
  <si>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</si>
  <si>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</si>
  <si>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</si>
  <si>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</si>
  <si>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</si>
  <si>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</si>
  <si>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</si>
  <si>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</si>
  <si>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</si>
  <si>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</si>
  <si>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</si>
  <si>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</si>
  <si>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</si>
  <si>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</si>
  <si>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</si>
  <si>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</si>
  <si>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</si>
  <si>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</si>
  <si>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</si>
  <si>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</si>
  <si>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</si>
  <si>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</si>
  <si>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</si>
  <si>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</si>
  <si>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</si>
  <si>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</si>
  <si>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</si>
  <si>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</si>
  <si>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</si>
  <si>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</si>
  <si>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</si>
  <si>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</si>
  <si>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</si>
  <si>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</si>
  <si>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</si>
  <si>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</si>
  <si>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</si>
  <si>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</si>
  <si>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</si>
  <si>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</si>
  <si>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</si>
  <si>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</si>
  <si>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</si>
  <si>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</si>
  <si>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</si>
  <si>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</si>
  <si>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</si>
  <si>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</si>
  <si>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</si>
  <si>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</si>
  <si>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</si>
  <si>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</si>
  <si>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</si>
  <si>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</si>
  <si>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</si>
  <si>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</si>
  <si>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</si>
  <si>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</si>
  <si>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</si>
  <si>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</si>
  <si>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</si>
  <si>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</si>
  <si>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</si>
  <si>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</si>
  <si>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</si>
  <si>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</si>
  <si>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</si>
  <si>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</si>
  <si>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</si>
  <si>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</si>
  <si>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</si>
  <si>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</si>
  <si>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</si>
  <si>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</si>
  <si>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</si>
  <si>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</si>
  <si>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</si>
  <si>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</si>
  <si>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</si>
  <si>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</si>
  <si>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</si>
  <si>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</si>
  <si>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</si>
  <si>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</si>
  <si>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консолидиран</t>
  </si>
  <si>
    <t>М.Кълчишков</t>
  </si>
  <si>
    <t>П.Атанасов</t>
  </si>
  <si>
    <t>Инвестициите в дъщерни  предприятия се отчитат по себестойностния метод, инвестициите в асоциирани предприятия- по метода на собствения капитал,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</si>
  <si>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</si>
  <si>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</si>
  <si>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</si>
  <si>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</si>
  <si>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</si>
  <si>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</si>
  <si>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</si>
  <si>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1. София Инвест Брокеридж АД</t>
  </si>
  <si>
    <t>2.Българска индустриална и търговска корпорация ХАД</t>
  </si>
  <si>
    <t>01.01.2010-31.12.2010</t>
  </si>
  <si>
    <t xml:space="preserve">Дата на съставяне:22.02.2011                                 </t>
  </si>
  <si>
    <t xml:space="preserve">Дата  на съставяне: 22.02.2011                                                                                                                              </t>
  </si>
  <si>
    <t>Дата на съставяне: 22.02.2011</t>
  </si>
  <si>
    <t>Дата на съставяне:22.02.2011</t>
  </si>
  <si>
    <t>1.Нора АД</t>
  </si>
  <si>
    <t>2 Ксилема АД</t>
  </si>
  <si>
    <t>3 Рекорд АД</t>
  </si>
  <si>
    <t>4 ДФ Ти Би Ай Динамик</t>
  </si>
  <si>
    <t>5 ДФ Ти Би Ай Хармония</t>
  </si>
  <si>
    <t>6 Околчица АД</t>
  </si>
  <si>
    <t>7 Елпром - Елин АД</t>
  </si>
  <si>
    <t>8 Битко лизинг АД</t>
  </si>
  <si>
    <t>10.Парк хотел Москва АД</t>
  </si>
  <si>
    <t xml:space="preserve">9 Инвестмашпроект </t>
  </si>
  <si>
    <t>11 Ръбър технолоджи груп АД</t>
  </si>
  <si>
    <t>12 Лейди 96 АД</t>
  </si>
  <si>
    <t>13 Инкомс - Телеком Холдинг АД</t>
  </si>
  <si>
    <t>14.Други</t>
  </si>
  <si>
    <t>15.Диамант АД</t>
  </si>
  <si>
    <t>16.Изида АД</t>
  </si>
  <si>
    <t>17.Полимери АД</t>
  </si>
  <si>
    <t>18 Индустриален бизнес център АД</t>
  </si>
  <si>
    <t>19 ДФ Стандарт инвестмънт високодоходен фонд</t>
  </si>
  <si>
    <t>20 ДФ Стандарт инвестмънт международин фонд</t>
  </si>
  <si>
    <t>21 ДФ ДСК Растеж</t>
  </si>
  <si>
    <t>22 ДФ ДСК Баланс</t>
  </si>
</sst>
</file>

<file path=xl/styles.xml><?xml version="1.0" encoding="utf-8"?>
<styleSheet xmlns="http://schemas.openxmlformats.org/spreadsheetml/2006/main">
  <numFmts count="5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.&quot;;\-#,##0\ &quot;.&quot;"/>
    <numFmt numFmtId="165" formatCode="#,##0\ &quot;.&quot;;[Red]\-#,##0\ &quot;.&quot;"/>
    <numFmt numFmtId="166" formatCode="#,##0.00\ &quot;.&quot;;\-#,##0.00\ &quot;.&quot;"/>
    <numFmt numFmtId="167" formatCode="#,##0.00\ &quot;.&quot;;[Red]\-#,##0.00\ &quot;.&quot;"/>
    <numFmt numFmtId="168" formatCode="_-* #,##0\ &quot;.&quot;_-;\-* #,##0\ &quot;.&quot;_-;_-* &quot;-&quot;\ &quot;.&quot;_-;_-@_-"/>
    <numFmt numFmtId="169" formatCode="_-* #,##0\ _._-;\-* #,##0\ _._-;_-* &quot;-&quot;\ _._-;_-@_-"/>
    <numFmt numFmtId="170" formatCode="_-* #,##0.00\ &quot;.&quot;_-;\-* #,##0.00\ &quot;.&quot;_-;_-* &quot;-&quot;??\ &quot;.&quot;_-;_-@_-"/>
    <numFmt numFmtId="171" formatCode="_-* #,##0.00\ _._-;\-* #,##0.00\ _._-;_-* &quot;-&quot;??\ _._-;_-@_-"/>
    <numFmt numFmtId="172" formatCode="###,0&quot;.&quot;00\ &quot;.&quot;;\-###,0&quot;.&quot;00\ &quot;.&quot;"/>
    <numFmt numFmtId="173" formatCode="###,0&quot;.&quot;00\ &quot;.&quot;;[Red]\-###,0&quot;.&quot;00\ &quot;.&quot;"/>
    <numFmt numFmtId="174" formatCode="_-* ###,0&quot;.&quot;00\ &quot;.&quot;_-;\-* ###,0&quot;.&quot;00\ &quot;.&quot;_-;_-* &quot;-&quot;??\ &quot;.&quot;_-;_-@_-"/>
    <numFmt numFmtId="175" formatCode="_-* ###,0&quot;.&quot;00\ _._-;\-* ###,0&quot;.&quot;00\ _._-;_-* &quot;-&quot;??\ _._-;_-@_-"/>
    <numFmt numFmtId="176" formatCode="#,##0\ &quot;$&quot;;\-#,##0\ &quot;$&quot;"/>
    <numFmt numFmtId="177" formatCode="#,##0\ &quot;$&quot;;[Red]\-#,##0\ &quot;$&quot;"/>
    <numFmt numFmtId="178" formatCode="###,0&quot;.&quot;00\ &quot;$&quot;;\-###,0&quot;.&quot;00\ &quot;$&quot;"/>
    <numFmt numFmtId="179" formatCode="###,0&quot;.&quot;00\ &quot;$&quot;;[Red]\-###,0&quot;.&quot;00\ &quot;$&quot;"/>
    <numFmt numFmtId="180" formatCode="_-* #,##0\ &quot;$&quot;_-;\-* #,##0\ &quot;$&quot;_-;_-* &quot;-&quot;\ &quot;$&quot;_-;_-@_-"/>
    <numFmt numFmtId="181" formatCode="_-* #,##0\ _$_-;\-* #,##0\ _$_-;_-* &quot;-&quot;\ _$_-;_-@_-"/>
    <numFmt numFmtId="182" formatCode="_-* ###,0&quot;.&quot;00\ &quot;$&quot;_-;\-* ###,0&quot;.&quot;00\ &quot;$&quot;_-;_-* &quot;-&quot;??\ &quot;$&quot;_-;_-@_-"/>
    <numFmt numFmtId="183" formatCode="_-* ###,0&quot;.&quot;00\ _$_-;\-* ###,0&quot;.&quot;00\ _$_-;_-* &quot;-&quot;??\ _$_-;_-@_-"/>
    <numFmt numFmtId="184" formatCode="###,0&quot;.&quot;00\ &quot;лв&quot;;\-###,0&quot;.&quot;00\ &quot;лв&quot;"/>
    <numFmt numFmtId="185" formatCode="###,0&quot;.&quot;00\ &quot;лв&quot;;[Red]\-###,0&quot;.&quot;00\ &quot;лв&quot;"/>
    <numFmt numFmtId="186" formatCode="_-* ###,0&quot;.&quot;00\ &quot;лв&quot;_-;\-* ###,0&quot;.&quot;00\ &quot;лв&quot;_-;_-* &quot;-&quot;??\ &quot;лв&quot;_-;_-@_-"/>
    <numFmt numFmtId="187" formatCode="_-* ###,0&quot;.&quot;00\ _л_в_-;\-* ###,0&quot;.&quot;00\ _л_в_-;_-* &quot;-&quot;??\ _л_в_-;_-@_-"/>
    <numFmt numFmtId="188" formatCode="#,##0\ &quot; &quot;;\-#,##0\ &quot; &quot;"/>
    <numFmt numFmtId="189" formatCode="#,##0\ &quot; &quot;;[Red]\-#,##0\ &quot; &quot;"/>
    <numFmt numFmtId="190" formatCode="###,0&quot;.&quot;00\ &quot; &quot;;\-###,0&quot;.&quot;00\ &quot; &quot;"/>
    <numFmt numFmtId="191" formatCode="###,0&quot;.&quot;00\ &quot; &quot;;[Red]\-###,0&quot;.&quot;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##,0&quot;.&quot;00\ &quot; &quot;_-;\-* ###,0&quot;.&quot;00\ &quot; &quot;_-;_-* &quot;-&quot;??\ &quot; &quot;_-;_-@_-"/>
    <numFmt numFmtId="195" formatCode="_-* ###,0&quot;.&quot;00\ _ _-;\-* ###,0&quot;.&quot;00\ _ _-;_-* &quot;-&quot;??\ _ _-;_-@_-"/>
    <numFmt numFmtId="196" formatCode="&quot;$&quot;#,##0_);\(&quot;$&quot;#,##0\)"/>
    <numFmt numFmtId="197" formatCode="&quot;$&quot;#,##0_);[Red]\(&quot;$&quot;#,##0\)"/>
    <numFmt numFmtId="198" formatCode="&quot;$&quot;###,0&quot;.&quot;00_);\(&quot;$&quot;###,0&quot;.&quot;00\)"/>
    <numFmt numFmtId="199" formatCode="&quot;$&quot;###,0&quot;.&quot;00_);[Red]\(&quot;$&quot;###,0&quot;.&quot;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##,0&quot;.&quot;00_);_(&quot;$&quot;* \(###,0&quot;.&quot;00\);_(&quot;$&quot;* &quot;-&quot;??_);_(@_)"/>
    <numFmt numFmtId="203" formatCode="_(* ###,0&quot;.&quot;00_);_(* \(###,0&quot;.&quot;00\);_(* &quot;-&quot;??_);_(@_)"/>
    <numFmt numFmtId="204" formatCode="00000"/>
    <numFmt numFmtId="205" formatCode="###,0&quot;.&quot;00\ &quot;лв&quot;"/>
    <numFmt numFmtId="206" formatCode="[$-402]dd\ mmmm\ yyyy\ &quot;г.&quot;"/>
    <numFmt numFmtId="207" formatCode="d/m/yyyy&quot; &quot;&quot;г.&quot;;@"/>
    <numFmt numFmtId="208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86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8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1" fontId="5" fillId="34" borderId="10" xfId="60" applyNumberFormat="1" applyFont="1" applyFill="1" applyBorder="1" applyAlignment="1">
      <alignment horizontal="right" vertical="center" wrapText="1"/>
      <protection/>
    </xf>
    <xf numFmtId="10" fontId="5" fillId="0" borderId="10" xfId="69" applyNumberFormat="1" applyFont="1" applyBorder="1" applyAlignment="1">
      <alignment horizontal="right" vertical="center" wrapText="1"/>
    </xf>
    <xf numFmtId="14" fontId="5" fillId="0" borderId="0" xfId="63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07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8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8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8" fontId="10" fillId="0" borderId="0" xfId="61" applyNumberFormat="1" applyFont="1" applyBorder="1" applyAlignment="1" applyProtection="1">
      <alignment horizontal="center" vertical="justify" wrapText="1"/>
      <protection/>
    </xf>
    <xf numFmtId="208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8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8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B22" sqref="B22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864</v>
      </c>
      <c r="F3" s="217" t="s">
        <v>2</v>
      </c>
      <c r="G3" s="172"/>
      <c r="H3" s="461">
        <v>121576032</v>
      </c>
    </row>
    <row r="4" spans="1:8" ht="15">
      <c r="A4" s="580" t="s">
        <v>3</v>
      </c>
      <c r="B4" s="586"/>
      <c r="C4" s="586"/>
      <c r="D4" s="586"/>
      <c r="E4" s="504" t="s">
        <v>865</v>
      </c>
      <c r="F4" s="582" t="s">
        <v>4</v>
      </c>
      <c r="G4" s="583"/>
      <c r="H4" s="461">
        <v>13</v>
      </c>
    </row>
    <row r="5" spans="1:8" ht="15">
      <c r="A5" s="580" t="s">
        <v>5</v>
      </c>
      <c r="B5" s="581"/>
      <c r="C5" s="581"/>
      <c r="D5" s="581"/>
      <c r="E5" s="505" t="s">
        <v>878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3909</v>
      </c>
      <c r="D11" s="151">
        <v>3909</v>
      </c>
      <c r="E11" s="237" t="s">
        <v>22</v>
      </c>
      <c r="F11" s="242" t="s">
        <v>23</v>
      </c>
      <c r="G11" s="152">
        <v>6584</v>
      </c>
      <c r="H11" s="152">
        <v>4386</v>
      </c>
    </row>
    <row r="12" spans="1:8" ht="15">
      <c r="A12" s="235" t="s">
        <v>24</v>
      </c>
      <c r="B12" s="241" t="s">
        <v>25</v>
      </c>
      <c r="C12" s="151">
        <v>19762</v>
      </c>
      <c r="D12" s="151">
        <v>20284</v>
      </c>
      <c r="E12" s="237" t="s">
        <v>26</v>
      </c>
      <c r="F12" s="242" t="s">
        <v>27</v>
      </c>
      <c r="G12" s="153">
        <v>6584</v>
      </c>
      <c r="H12" s="153">
        <v>4386</v>
      </c>
    </row>
    <row r="13" spans="1:8" ht="15">
      <c r="A13" s="235" t="s">
        <v>28</v>
      </c>
      <c r="B13" s="241" t="s">
        <v>29</v>
      </c>
      <c r="C13" s="151">
        <v>3876</v>
      </c>
      <c r="D13" s="151">
        <v>3943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51</v>
      </c>
      <c r="D15" s="151">
        <v>117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607</v>
      </c>
      <c r="D16" s="151">
        <v>784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2252</v>
      </c>
      <c r="D17" s="151">
        <v>2191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4386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30457</v>
      </c>
      <c r="D19" s="155">
        <f>SUM(D11:D18)</f>
        <v>31228</v>
      </c>
      <c r="E19" s="237" t="s">
        <v>53</v>
      </c>
      <c r="F19" s="242" t="s">
        <v>54</v>
      </c>
      <c r="G19" s="152">
        <v>7407</v>
      </c>
      <c r="H19" s="152">
        <v>4933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-1262</v>
      </c>
      <c r="H20" s="158">
        <v>-1676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13240</v>
      </c>
      <c r="H21" s="156">
        <f>SUM(H22:H24)</f>
        <v>12812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1215</v>
      </c>
      <c r="H22" s="152">
        <v>967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6</v>
      </c>
      <c r="D24" s="151">
        <v>10</v>
      </c>
      <c r="E24" s="237" t="s">
        <v>72</v>
      </c>
      <c r="F24" s="242" t="s">
        <v>73</v>
      </c>
      <c r="G24" s="152">
        <v>12025</v>
      </c>
      <c r="H24" s="152">
        <v>11845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19385</v>
      </c>
      <c r="H25" s="154">
        <f>H19+H20+H21</f>
        <v>16069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53</v>
      </c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59</v>
      </c>
      <c r="D27" s="155">
        <f>SUM(D23:D26)</f>
        <v>10</v>
      </c>
      <c r="E27" s="253" t="s">
        <v>83</v>
      </c>
      <c r="F27" s="242" t="s">
        <v>84</v>
      </c>
      <c r="G27" s="154">
        <f>SUM(G28:G30)</f>
        <v>16051</v>
      </c>
      <c r="H27" s="154">
        <f>SUM(H28:H30)</f>
        <v>16947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16051</v>
      </c>
      <c r="H28" s="152">
        <v>16947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-847</v>
      </c>
      <c r="H32" s="316">
        <v>-483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15204</v>
      </c>
      <c r="H33" s="154">
        <f>H27+H31+H32</f>
        <v>16464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19796</v>
      </c>
      <c r="D34" s="155">
        <f>SUM(D35:D38)</f>
        <v>20837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41173</v>
      </c>
      <c r="H36" s="154">
        <f>H25+H17+H33</f>
        <v>36919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11464</v>
      </c>
      <c r="D37" s="151">
        <v>11407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8332</v>
      </c>
      <c r="D38" s="151">
        <v>9430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11666</v>
      </c>
      <c r="H39" s="158">
        <v>14168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19826</v>
      </c>
      <c r="D45" s="155">
        <f>D34+D39+D44</f>
        <v>20867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314</v>
      </c>
      <c r="D47" s="151">
        <v>445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>
        <v>26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26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3</v>
      </c>
      <c r="D50" s="151">
        <v>7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317</v>
      </c>
      <c r="D51" s="155">
        <f>SUM(D47:D50)</f>
        <v>452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1729</v>
      </c>
      <c r="H53" s="152">
        <v>1696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50659</v>
      </c>
      <c r="D55" s="155">
        <f>D19+D20+D21+D27+D32+D45+D51+D53+D54</f>
        <v>52557</v>
      </c>
      <c r="E55" s="237" t="s">
        <v>172</v>
      </c>
      <c r="F55" s="261" t="s">
        <v>173</v>
      </c>
      <c r="G55" s="154">
        <f>G49+G51+G52+G53+G54</f>
        <v>1729</v>
      </c>
      <c r="H55" s="154">
        <f>H49+H51+H52+H53+H54</f>
        <v>1722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304</v>
      </c>
      <c r="D58" s="151">
        <v>409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343</v>
      </c>
      <c r="D59" s="151">
        <v>351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255</v>
      </c>
      <c r="D60" s="151">
        <v>379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311</v>
      </c>
      <c r="D61" s="151">
        <v>248</v>
      </c>
      <c r="E61" s="243" t="s">
        <v>189</v>
      </c>
      <c r="F61" s="272" t="s">
        <v>190</v>
      </c>
      <c r="G61" s="154">
        <f>SUM(G62:G68)</f>
        <v>1708</v>
      </c>
      <c r="H61" s="154">
        <f>SUM(H62:H68)</f>
        <v>1621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288</v>
      </c>
      <c r="H62" s="152">
        <v>238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1213</v>
      </c>
      <c r="D64" s="155">
        <f>SUM(D58:D63)</f>
        <v>1387</v>
      </c>
      <c r="E64" s="237" t="s">
        <v>200</v>
      </c>
      <c r="F64" s="242" t="s">
        <v>201</v>
      </c>
      <c r="G64" s="152">
        <v>586</v>
      </c>
      <c r="H64" s="152">
        <v>445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550</v>
      </c>
      <c r="H66" s="152">
        <v>602</v>
      </c>
    </row>
    <row r="67" spans="1:8" ht="15">
      <c r="A67" s="235" t="s">
        <v>207</v>
      </c>
      <c r="B67" s="241" t="s">
        <v>208</v>
      </c>
      <c r="C67" s="151">
        <v>838</v>
      </c>
      <c r="D67" s="151">
        <v>189</v>
      </c>
      <c r="E67" s="237" t="s">
        <v>209</v>
      </c>
      <c r="F67" s="242" t="s">
        <v>210</v>
      </c>
      <c r="G67" s="152">
        <v>140</v>
      </c>
      <c r="H67" s="152">
        <v>87</v>
      </c>
    </row>
    <row r="68" spans="1:8" ht="15">
      <c r="A68" s="235" t="s">
        <v>211</v>
      </c>
      <c r="B68" s="241" t="s">
        <v>212</v>
      </c>
      <c r="C68" s="151">
        <v>756</v>
      </c>
      <c r="D68" s="151">
        <v>431</v>
      </c>
      <c r="E68" s="237" t="s">
        <v>213</v>
      </c>
      <c r="F68" s="242" t="s">
        <v>214</v>
      </c>
      <c r="G68" s="152">
        <v>144</v>
      </c>
      <c r="H68" s="152">
        <v>249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12867</v>
      </c>
      <c r="H69" s="152">
        <v>3260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14575</v>
      </c>
      <c r="H71" s="161">
        <f>H59+H60+H61+H69+H70</f>
        <v>4881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472</v>
      </c>
      <c r="D74" s="151">
        <v>463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2066</v>
      </c>
      <c r="D75" s="155">
        <f>SUM(D67:D74)</f>
        <v>1083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12747</v>
      </c>
      <c r="D78" s="155">
        <f>SUM(D79:D81)</f>
        <v>944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14575</v>
      </c>
      <c r="H79" s="162">
        <f>H71+H74+H75+H76</f>
        <v>4881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12747</v>
      </c>
      <c r="D81" s="151">
        <v>944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12747</v>
      </c>
      <c r="D84" s="155">
        <f>D83+D82+D78</f>
        <v>944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98</v>
      </c>
      <c r="D87" s="151">
        <v>108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2360</v>
      </c>
      <c r="D88" s="151">
        <v>1611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2458</v>
      </c>
      <c r="D91" s="155">
        <f>SUM(D87:D90)</f>
        <v>1719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18484</v>
      </c>
      <c r="D93" s="155">
        <f>D64+D75+D84+D91+D92</f>
        <v>5133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69143</v>
      </c>
      <c r="D94" s="164">
        <f>D93+D55</f>
        <v>57690</v>
      </c>
      <c r="E94" s="449" t="s">
        <v>270</v>
      </c>
      <c r="F94" s="289" t="s">
        <v>271</v>
      </c>
      <c r="G94" s="165">
        <f>G36+G39+G55+G79</f>
        <v>69143</v>
      </c>
      <c r="H94" s="165">
        <f>H36+H39+H55+H79</f>
        <v>57690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851</v>
      </c>
      <c r="B96" s="432"/>
      <c r="C96" s="150"/>
      <c r="D96" s="150"/>
      <c r="E96" s="433" t="s">
        <v>868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1:8" ht="15">
      <c r="A99" s="578">
        <v>40596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84" t="s">
        <v>856</v>
      </c>
      <c r="D100" s="585"/>
      <c r="E100" s="585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3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"Българска холдингова компания" АД</v>
      </c>
      <c r="C2" s="589"/>
      <c r="D2" s="589"/>
      <c r="E2" s="589"/>
      <c r="F2" s="591" t="s">
        <v>2</v>
      </c>
      <c r="G2" s="591"/>
      <c r="H2" s="526">
        <f>'справка №1-БАЛАНС'!H3</f>
        <v>121576032</v>
      </c>
    </row>
    <row r="3" spans="1:8" ht="15">
      <c r="A3" s="467" t="s">
        <v>275</v>
      </c>
      <c r="B3" s="589" t="str">
        <f>'справка №1-БАЛАНС'!E4</f>
        <v>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90" t="str">
        <f>'справка №1-БАЛАНС'!E5</f>
        <v>01.01.2010-31.12.2010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1903</v>
      </c>
      <c r="D9" s="46">
        <v>2095</v>
      </c>
      <c r="E9" s="298" t="s">
        <v>285</v>
      </c>
      <c r="F9" s="549" t="s">
        <v>286</v>
      </c>
      <c r="G9" s="550">
        <v>1847</v>
      </c>
      <c r="H9" s="550">
        <v>1737</v>
      </c>
    </row>
    <row r="10" spans="1:8" ht="12">
      <c r="A10" s="298" t="s">
        <v>287</v>
      </c>
      <c r="B10" s="299" t="s">
        <v>288</v>
      </c>
      <c r="C10" s="46">
        <v>2293</v>
      </c>
      <c r="D10" s="46">
        <v>2560</v>
      </c>
      <c r="E10" s="298" t="s">
        <v>289</v>
      </c>
      <c r="F10" s="549" t="s">
        <v>290</v>
      </c>
      <c r="G10" s="550">
        <v>2975</v>
      </c>
      <c r="H10" s="550">
        <v>3335</v>
      </c>
    </row>
    <row r="11" spans="1:8" ht="12">
      <c r="A11" s="298" t="s">
        <v>291</v>
      </c>
      <c r="B11" s="299" t="s">
        <v>292</v>
      </c>
      <c r="C11" s="46">
        <v>1487</v>
      </c>
      <c r="D11" s="46">
        <v>1693</v>
      </c>
      <c r="E11" s="300" t="s">
        <v>293</v>
      </c>
      <c r="F11" s="549" t="s">
        <v>294</v>
      </c>
      <c r="G11" s="550">
        <v>5591</v>
      </c>
      <c r="H11" s="550">
        <v>6249</v>
      </c>
    </row>
    <row r="12" spans="1:8" ht="12">
      <c r="A12" s="298" t="s">
        <v>295</v>
      </c>
      <c r="B12" s="299" t="s">
        <v>296</v>
      </c>
      <c r="C12" s="46">
        <v>4231</v>
      </c>
      <c r="D12" s="46">
        <v>5020</v>
      </c>
      <c r="E12" s="300" t="s">
        <v>78</v>
      </c>
      <c r="F12" s="549" t="s">
        <v>297</v>
      </c>
      <c r="G12" s="550">
        <v>1005</v>
      </c>
      <c r="H12" s="550">
        <v>1737</v>
      </c>
    </row>
    <row r="13" spans="1:18" ht="12">
      <c r="A13" s="298" t="s">
        <v>298</v>
      </c>
      <c r="B13" s="299" t="s">
        <v>299</v>
      </c>
      <c r="C13" s="46">
        <v>887</v>
      </c>
      <c r="D13" s="46">
        <v>1036</v>
      </c>
      <c r="E13" s="301" t="s">
        <v>51</v>
      </c>
      <c r="F13" s="551" t="s">
        <v>300</v>
      </c>
      <c r="G13" s="548">
        <f>SUM(G9:G12)</f>
        <v>11418</v>
      </c>
      <c r="H13" s="548">
        <f>SUM(H9:H12)</f>
        <v>13058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558</v>
      </c>
      <c r="D14" s="46">
        <v>1681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56</v>
      </c>
      <c r="D15" s="47">
        <v>24</v>
      </c>
      <c r="E15" s="296" t="s">
        <v>305</v>
      </c>
      <c r="F15" s="554" t="s">
        <v>306</v>
      </c>
      <c r="G15" s="550">
        <v>292</v>
      </c>
      <c r="H15" s="550"/>
    </row>
    <row r="16" spans="1:8" ht="12">
      <c r="A16" s="298" t="s">
        <v>307</v>
      </c>
      <c r="B16" s="299" t="s">
        <v>308</v>
      </c>
      <c r="C16" s="47">
        <v>1610</v>
      </c>
      <c r="D16" s="47">
        <v>777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13025</v>
      </c>
      <c r="D19" s="49">
        <f>SUM(D9:D15)+D16</f>
        <v>14886</v>
      </c>
      <c r="E19" s="304" t="s">
        <v>317</v>
      </c>
      <c r="F19" s="552" t="s">
        <v>318</v>
      </c>
      <c r="G19" s="550">
        <v>713</v>
      </c>
      <c r="H19" s="550">
        <v>953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188</v>
      </c>
      <c r="H21" s="550">
        <v>224</v>
      </c>
    </row>
    <row r="22" spans="1:8" ht="24">
      <c r="A22" s="304" t="s">
        <v>324</v>
      </c>
      <c r="B22" s="305" t="s">
        <v>325</v>
      </c>
      <c r="C22" s="46">
        <v>18</v>
      </c>
      <c r="D22" s="46">
        <v>38</v>
      </c>
      <c r="E22" s="304" t="s">
        <v>326</v>
      </c>
      <c r="F22" s="552" t="s">
        <v>327</v>
      </c>
      <c r="G22" s="550">
        <v>150</v>
      </c>
      <c r="H22" s="550"/>
    </row>
    <row r="23" spans="1:8" ht="24">
      <c r="A23" s="298" t="s">
        <v>328</v>
      </c>
      <c r="B23" s="305" t="s">
        <v>329</v>
      </c>
      <c r="C23" s="46">
        <v>1443</v>
      </c>
      <c r="D23" s="46">
        <v>12</v>
      </c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>
        <v>121</v>
      </c>
      <c r="E24" s="301" t="s">
        <v>103</v>
      </c>
      <c r="F24" s="554" t="s">
        <v>334</v>
      </c>
      <c r="G24" s="548">
        <f>SUM(G19:G23)</f>
        <v>1051</v>
      </c>
      <c r="H24" s="548">
        <f>SUM(H19:H23)</f>
        <v>1177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137</v>
      </c>
      <c r="D25" s="46">
        <v>197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1598</v>
      </c>
      <c r="D26" s="49">
        <f>SUM(D22:D25)</f>
        <v>368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14623</v>
      </c>
      <c r="D28" s="50">
        <f>D26+D19</f>
        <v>15254</v>
      </c>
      <c r="E28" s="127" t="s">
        <v>339</v>
      </c>
      <c r="F28" s="554" t="s">
        <v>340</v>
      </c>
      <c r="G28" s="548">
        <f>G13+G15+G24</f>
        <v>12761</v>
      </c>
      <c r="H28" s="548">
        <f>H13+H15+H24</f>
        <v>14235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1862</v>
      </c>
      <c r="H30" s="53">
        <f>IF((D28-H28)&gt;0,D28-H28,0)</f>
        <v>1019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>
        <v>56</v>
      </c>
      <c r="H31" s="550">
        <v>252</v>
      </c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14623</v>
      </c>
      <c r="D33" s="49">
        <f>D28+D31+D32</f>
        <v>15254</v>
      </c>
      <c r="E33" s="127" t="s">
        <v>353</v>
      </c>
      <c r="F33" s="554" t="s">
        <v>354</v>
      </c>
      <c r="G33" s="53">
        <f>G32+G31+G28</f>
        <v>12817</v>
      </c>
      <c r="H33" s="53">
        <f>H32+H31+H28</f>
        <v>14487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1806</v>
      </c>
      <c r="H34" s="548">
        <f>IF((D33-H33)&gt;0,D33-H33,0)</f>
        <v>767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-338</v>
      </c>
      <c r="D35" s="49">
        <f>D36+D37+D38</f>
        <v>40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-338</v>
      </c>
      <c r="D37" s="430">
        <v>40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1468</v>
      </c>
      <c r="H39" s="559">
        <f>IF(H34&gt;0,IF(D35+H34&lt;0,0,D35+H34),IF(D34-D35&lt;0,D35-D34,0))</f>
        <v>807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/>
      <c r="E40" s="127" t="s">
        <v>371</v>
      </c>
      <c r="F40" s="558" t="s">
        <v>373</v>
      </c>
      <c r="G40" s="550">
        <v>621</v>
      </c>
      <c r="H40" s="550">
        <v>324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847</v>
      </c>
      <c r="H41" s="52">
        <f>IF(D39=0,IF(H39-H40&gt;0,H39-H40+D40,0),IF(D39-D40&lt;0,D40-D39+H40,0))</f>
        <v>483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14285</v>
      </c>
      <c r="D42" s="53">
        <f>D33+D35+D39</f>
        <v>15294</v>
      </c>
      <c r="E42" s="128" t="s">
        <v>380</v>
      </c>
      <c r="F42" s="129" t="s">
        <v>381</v>
      </c>
      <c r="G42" s="53">
        <f>G39+G33</f>
        <v>14285</v>
      </c>
      <c r="H42" s="53">
        <f>H39+H33</f>
        <v>15294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862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9">
        <v>40596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866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 t="s">
        <v>867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71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0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01.01.2010-31.12.2010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13211</v>
      </c>
      <c r="D10" s="54">
        <v>16239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-7067</v>
      </c>
      <c r="D11" s="54">
        <v>-8989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-5288</v>
      </c>
      <c r="D13" s="54">
        <v>-6391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-4</v>
      </c>
      <c r="D15" s="54">
        <v>-11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18</v>
      </c>
      <c r="D18" s="54">
        <v>-13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-970</v>
      </c>
      <c r="D19" s="54">
        <v>-321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-100</v>
      </c>
      <c r="D20" s="55">
        <f>SUM(D10:D19)</f>
        <v>514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-11131</v>
      </c>
      <c r="D27" s="54">
        <v>-12204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2757</v>
      </c>
      <c r="D28" s="54">
        <v>14589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102</v>
      </c>
      <c r="D31" s="54">
        <v>-120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-8272</v>
      </c>
      <c r="D32" s="55">
        <f>SUM(D22:D31)</f>
        <v>2265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267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-143</v>
      </c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-49</v>
      </c>
      <c r="D39" s="54">
        <v>-84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9303</v>
      </c>
      <c r="D41" s="54">
        <v>-2993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9111</v>
      </c>
      <c r="D42" s="55">
        <f>SUM(D34:D41)</f>
        <v>-2810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739</v>
      </c>
      <c r="D43" s="55">
        <f>D42+D32+D20</f>
        <v>-31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1719</v>
      </c>
      <c r="D44" s="132">
        <v>1750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2458</v>
      </c>
      <c r="D45" s="55">
        <f>D44+D43</f>
        <v>1719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2458</v>
      </c>
      <c r="D46" s="56">
        <v>1719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3"/>
      <c r="D50" s="593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93"/>
      <c r="D52" s="593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14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"Българска холдингова компания" АД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>
        <f>'справка №1-БАЛАНС'!H3</f>
        <v>121576032</v>
      </c>
      <c r="N3" s="2"/>
    </row>
    <row r="4" spans="1:15" s="532" customFormat="1" ht="13.5" customHeight="1">
      <c r="A4" s="467" t="s">
        <v>461</v>
      </c>
      <c r="B4" s="596" t="str">
        <f>'справка №1-БАЛАНС'!E4</f>
        <v>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4</v>
      </c>
      <c r="L4" s="599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600" t="str">
        <f>'справка №1-БАЛАНС'!E5</f>
        <v>01.01.2010-31.12.2010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4386</v>
      </c>
      <c r="D11" s="58">
        <f>'справка №1-БАЛАНС'!H19</f>
        <v>4933</v>
      </c>
      <c r="E11" s="58">
        <f>'справка №1-БАЛАНС'!H20</f>
        <v>-1676</v>
      </c>
      <c r="F11" s="58">
        <f>'справка №1-БАЛАНС'!H22</f>
        <v>967</v>
      </c>
      <c r="G11" s="58">
        <f>'справка №1-БАЛАНС'!H23</f>
        <v>0</v>
      </c>
      <c r="H11" s="60">
        <v>11845</v>
      </c>
      <c r="I11" s="58">
        <f>'справка №1-БАЛАНС'!H28+'справка №1-БАЛАНС'!H31</f>
        <v>16947</v>
      </c>
      <c r="J11" s="58">
        <f>'справка №1-БАЛАНС'!H29+'справка №1-БАЛАНС'!H32</f>
        <v>-483</v>
      </c>
      <c r="K11" s="60"/>
      <c r="L11" s="344">
        <f>SUM(C11:K11)</f>
        <v>36919</v>
      </c>
      <c r="M11" s="58">
        <f>'справка №1-БАЛАНС'!H39</f>
        <v>14168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4386</v>
      </c>
      <c r="D15" s="61">
        <f aca="true" t="shared" si="2" ref="D15:M15">D11+D12</f>
        <v>4933</v>
      </c>
      <c r="E15" s="61">
        <f t="shared" si="2"/>
        <v>-1676</v>
      </c>
      <c r="F15" s="61">
        <f t="shared" si="2"/>
        <v>967</v>
      </c>
      <c r="G15" s="61">
        <f t="shared" si="2"/>
        <v>0</v>
      </c>
      <c r="H15" s="61">
        <f t="shared" si="2"/>
        <v>11845</v>
      </c>
      <c r="I15" s="61">
        <f t="shared" si="2"/>
        <v>16947</v>
      </c>
      <c r="J15" s="61">
        <f t="shared" si="2"/>
        <v>-483</v>
      </c>
      <c r="K15" s="61">
        <f t="shared" si="2"/>
        <v>0</v>
      </c>
      <c r="L15" s="344">
        <f t="shared" si="1"/>
        <v>36919</v>
      </c>
      <c r="M15" s="61">
        <f t="shared" si="2"/>
        <v>14168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-847</v>
      </c>
      <c r="K16" s="60"/>
      <c r="L16" s="344">
        <f t="shared" si="1"/>
        <v>-847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158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158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>
        <v>158</v>
      </c>
      <c r="F25" s="185"/>
      <c r="G25" s="185"/>
      <c r="H25" s="185"/>
      <c r="I25" s="185"/>
      <c r="J25" s="185"/>
      <c r="K25" s="185"/>
      <c r="L25" s="344">
        <f t="shared" si="1"/>
        <v>158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>
        <v>2198</v>
      </c>
      <c r="D28" s="60">
        <v>2474</v>
      </c>
      <c r="E28" s="60">
        <v>256</v>
      </c>
      <c r="F28" s="60">
        <v>248</v>
      </c>
      <c r="G28" s="60"/>
      <c r="H28" s="60">
        <v>180</v>
      </c>
      <c r="I28" s="60">
        <v>-896</v>
      </c>
      <c r="J28" s="60">
        <v>483</v>
      </c>
      <c r="K28" s="60"/>
      <c r="L28" s="344">
        <f t="shared" si="1"/>
        <v>4943</v>
      </c>
      <c r="M28" s="60">
        <v>-2502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-1262</v>
      </c>
      <c r="F29" s="59">
        <f t="shared" si="6"/>
        <v>1215</v>
      </c>
      <c r="G29" s="59">
        <f t="shared" si="6"/>
        <v>0</v>
      </c>
      <c r="H29" s="59">
        <f t="shared" si="6"/>
        <v>12025</v>
      </c>
      <c r="I29" s="59">
        <f t="shared" si="6"/>
        <v>16051</v>
      </c>
      <c r="J29" s="59">
        <f t="shared" si="6"/>
        <v>-847</v>
      </c>
      <c r="K29" s="59">
        <f t="shared" si="6"/>
        <v>0</v>
      </c>
      <c r="L29" s="344">
        <f t="shared" si="1"/>
        <v>41173</v>
      </c>
      <c r="M29" s="59">
        <f t="shared" si="6"/>
        <v>11666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-1262</v>
      </c>
      <c r="F32" s="59">
        <f t="shared" si="7"/>
        <v>1215</v>
      </c>
      <c r="G32" s="59">
        <f t="shared" si="7"/>
        <v>0</v>
      </c>
      <c r="H32" s="59">
        <f t="shared" si="7"/>
        <v>12025</v>
      </c>
      <c r="I32" s="59">
        <f t="shared" si="7"/>
        <v>16051</v>
      </c>
      <c r="J32" s="59">
        <f t="shared" si="7"/>
        <v>-847</v>
      </c>
      <c r="K32" s="59">
        <f t="shared" si="7"/>
        <v>0</v>
      </c>
      <c r="L32" s="344">
        <f t="shared" si="1"/>
        <v>41173</v>
      </c>
      <c r="M32" s="59">
        <f>M29+M30+M31</f>
        <v>11666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863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595" t="s">
        <v>522</v>
      </c>
      <c r="E36" s="595"/>
      <c r="F36" s="595"/>
      <c r="G36" s="595"/>
      <c r="H36" s="595"/>
      <c r="I36" s="595"/>
      <c r="J36" s="15" t="s">
        <v>858</v>
      </c>
      <c r="K36" s="15"/>
      <c r="L36" s="348"/>
      <c r="M36" s="348"/>
      <c r="N36" s="11"/>
    </row>
    <row r="37" spans="1:14" ht="14.25" customHeight="1">
      <c r="A37" s="346"/>
      <c r="B37" s="347"/>
      <c r="C37" s="14"/>
      <c r="D37" s="538" t="s">
        <v>866</v>
      </c>
      <c r="E37" s="538"/>
      <c r="F37" s="538"/>
      <c r="G37" s="538"/>
      <c r="H37" s="538"/>
      <c r="I37" s="538"/>
      <c r="J37" s="538"/>
      <c r="K37" s="538" t="s">
        <v>867</v>
      </c>
      <c r="L37" s="348"/>
      <c r="M37" s="348"/>
      <c r="N37" s="11"/>
    </row>
    <row r="38" spans="1:14" ht="12">
      <c r="A38" s="454" t="s">
        <v>880</v>
      </c>
      <c r="B38" s="19"/>
      <c r="C38" s="15"/>
      <c r="D38" s="538"/>
      <c r="E38" s="538"/>
      <c r="F38" s="538"/>
      <c r="G38" s="538"/>
      <c r="H38" s="538"/>
      <c r="I38" s="538"/>
      <c r="J38" s="538"/>
      <c r="K38" s="538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6:E36"/>
    <mergeCell ref="F36:I36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H16">
      <pane xSplit="14910" topLeftCell="L1" activePane="topLeft" state="split"/>
      <selection pane="topLeft" activeCell="J31" sqref="J31"/>
      <selection pane="topRight" activeCell="L20" sqref="L2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6" t="s">
        <v>384</v>
      </c>
      <c r="B2" s="607"/>
      <c r="C2" s="608" t="str">
        <f>'справка №1-БАЛАНС'!E3</f>
        <v>"Българска холдингова компания" АД</v>
      </c>
      <c r="D2" s="608"/>
      <c r="E2" s="608"/>
      <c r="F2" s="608"/>
      <c r="G2" s="608"/>
      <c r="H2" s="60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606" t="s">
        <v>5</v>
      </c>
      <c r="B3" s="607"/>
      <c r="C3" s="609" t="str">
        <f>'справка №1-БАЛАНС'!E5</f>
        <v>01.01.2010-31.12.2010</v>
      </c>
      <c r="D3" s="609"/>
      <c r="E3" s="609"/>
      <c r="F3" s="485"/>
      <c r="G3" s="485"/>
      <c r="H3" s="485"/>
      <c r="I3" s="485"/>
      <c r="J3" s="485"/>
      <c r="K3" s="485"/>
      <c r="L3" s="485"/>
      <c r="M3" s="610" t="s">
        <v>4</v>
      </c>
      <c r="N3" s="610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1" t="s">
        <v>464</v>
      </c>
      <c r="B5" s="612"/>
      <c r="C5" s="615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4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4" t="s">
        <v>530</v>
      </c>
      <c r="R5" s="604" t="s">
        <v>531</v>
      </c>
    </row>
    <row r="6" spans="1:18" s="100" customFormat="1" ht="48">
      <c r="A6" s="613"/>
      <c r="B6" s="614"/>
      <c r="C6" s="616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5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5"/>
      <c r="R6" s="605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3909</v>
      </c>
      <c r="E9" s="189"/>
      <c r="F9" s="189"/>
      <c r="G9" s="74">
        <f>D9+E9-F9</f>
        <v>3909</v>
      </c>
      <c r="H9" s="65"/>
      <c r="I9" s="65"/>
      <c r="J9" s="74">
        <f>G9+H9-I9</f>
        <v>3909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3909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26655</v>
      </c>
      <c r="E10" s="189">
        <v>96</v>
      </c>
      <c r="F10" s="189"/>
      <c r="G10" s="74">
        <f aca="true" t="shared" si="2" ref="G10:G39">D10+E10-F10</f>
        <v>26751</v>
      </c>
      <c r="H10" s="65"/>
      <c r="I10" s="65"/>
      <c r="J10" s="74">
        <f aca="true" t="shared" si="3" ref="J10:J39">G10+H10-I10</f>
        <v>26751</v>
      </c>
      <c r="K10" s="65">
        <v>6371</v>
      </c>
      <c r="L10" s="65">
        <v>618</v>
      </c>
      <c r="M10" s="65"/>
      <c r="N10" s="74">
        <f aca="true" t="shared" si="4" ref="N10:N39">K10+L10-M10</f>
        <v>6989</v>
      </c>
      <c r="O10" s="65"/>
      <c r="P10" s="65"/>
      <c r="Q10" s="74">
        <f t="shared" si="0"/>
        <v>6989</v>
      </c>
      <c r="R10" s="74">
        <f t="shared" si="1"/>
        <v>19762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12839</v>
      </c>
      <c r="E11" s="189">
        <v>698</v>
      </c>
      <c r="F11" s="189">
        <v>264</v>
      </c>
      <c r="G11" s="74">
        <f t="shared" si="2"/>
        <v>13273</v>
      </c>
      <c r="H11" s="65"/>
      <c r="I11" s="65"/>
      <c r="J11" s="74">
        <f t="shared" si="3"/>
        <v>13273</v>
      </c>
      <c r="K11" s="65">
        <v>8896</v>
      </c>
      <c r="L11" s="65">
        <v>501</v>
      </c>
      <c r="M11" s="65"/>
      <c r="N11" s="74">
        <f t="shared" si="4"/>
        <v>9397</v>
      </c>
      <c r="O11" s="65"/>
      <c r="P11" s="65"/>
      <c r="Q11" s="74">
        <f t="shared" si="0"/>
        <v>9397</v>
      </c>
      <c r="R11" s="74">
        <f t="shared" si="1"/>
        <v>3876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1773</v>
      </c>
      <c r="E13" s="189">
        <v>2</v>
      </c>
      <c r="F13" s="189">
        <v>10</v>
      </c>
      <c r="G13" s="74">
        <f t="shared" si="2"/>
        <v>1765</v>
      </c>
      <c r="H13" s="65"/>
      <c r="I13" s="65"/>
      <c r="J13" s="74">
        <f t="shared" si="3"/>
        <v>1765</v>
      </c>
      <c r="K13" s="65">
        <v>1656</v>
      </c>
      <c r="L13" s="65">
        <v>58</v>
      </c>
      <c r="M13" s="65"/>
      <c r="N13" s="74">
        <f t="shared" si="4"/>
        <v>1714</v>
      </c>
      <c r="O13" s="65"/>
      <c r="P13" s="65"/>
      <c r="Q13" s="74">
        <f t="shared" si="0"/>
        <v>1714</v>
      </c>
      <c r="R13" s="74">
        <f t="shared" si="1"/>
        <v>51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3298</v>
      </c>
      <c r="E14" s="189">
        <v>132</v>
      </c>
      <c r="F14" s="189">
        <v>2</v>
      </c>
      <c r="G14" s="74">
        <f t="shared" si="2"/>
        <v>3428</v>
      </c>
      <c r="H14" s="65"/>
      <c r="I14" s="65"/>
      <c r="J14" s="74">
        <f t="shared" si="3"/>
        <v>3428</v>
      </c>
      <c r="K14" s="65">
        <v>2514</v>
      </c>
      <c r="L14" s="65">
        <v>307</v>
      </c>
      <c r="M14" s="65"/>
      <c r="N14" s="74">
        <f t="shared" si="4"/>
        <v>2821</v>
      </c>
      <c r="O14" s="65"/>
      <c r="P14" s="65"/>
      <c r="Q14" s="74">
        <f t="shared" si="0"/>
        <v>2821</v>
      </c>
      <c r="R14" s="74">
        <f t="shared" si="1"/>
        <v>607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2191</v>
      </c>
      <c r="E15" s="457">
        <v>61</v>
      </c>
      <c r="F15" s="457"/>
      <c r="G15" s="74">
        <f t="shared" si="2"/>
        <v>2252</v>
      </c>
      <c r="H15" s="458"/>
      <c r="I15" s="458"/>
      <c r="J15" s="74">
        <f t="shared" si="3"/>
        <v>2252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2252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50665</v>
      </c>
      <c r="E17" s="194">
        <f>SUM(E9:E16)</f>
        <v>989</v>
      </c>
      <c r="F17" s="194">
        <f>SUM(F9:F16)</f>
        <v>276</v>
      </c>
      <c r="G17" s="74">
        <f t="shared" si="2"/>
        <v>51378</v>
      </c>
      <c r="H17" s="75">
        <f>SUM(H9:H16)</f>
        <v>0</v>
      </c>
      <c r="I17" s="75">
        <f>SUM(I9:I16)</f>
        <v>0</v>
      </c>
      <c r="J17" s="74">
        <f t="shared" si="3"/>
        <v>51378</v>
      </c>
      <c r="K17" s="75">
        <f>SUM(K9:K16)</f>
        <v>19437</v>
      </c>
      <c r="L17" s="75">
        <f>SUM(L9:L16)</f>
        <v>1484</v>
      </c>
      <c r="M17" s="75">
        <f>SUM(M9:M16)</f>
        <v>0</v>
      </c>
      <c r="N17" s="74">
        <f t="shared" si="4"/>
        <v>20921</v>
      </c>
      <c r="O17" s="75">
        <f>SUM(O9:O16)</f>
        <v>0</v>
      </c>
      <c r="P17" s="75">
        <f>SUM(P9:P16)</f>
        <v>0</v>
      </c>
      <c r="Q17" s="74">
        <f t="shared" si="5"/>
        <v>20921</v>
      </c>
      <c r="R17" s="74">
        <f t="shared" si="6"/>
        <v>30457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57</v>
      </c>
      <c r="E21" s="189"/>
      <c r="F21" s="189"/>
      <c r="G21" s="74">
        <f t="shared" si="2"/>
        <v>57</v>
      </c>
      <c r="H21" s="65"/>
      <c r="I21" s="65"/>
      <c r="J21" s="74">
        <f t="shared" si="3"/>
        <v>57</v>
      </c>
      <c r="K21" s="65">
        <v>57</v>
      </c>
      <c r="L21" s="65"/>
      <c r="M21" s="65"/>
      <c r="N21" s="74">
        <f t="shared" si="4"/>
        <v>57</v>
      </c>
      <c r="O21" s="65"/>
      <c r="P21" s="65"/>
      <c r="Q21" s="74">
        <f t="shared" si="5"/>
        <v>57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22</v>
      </c>
      <c r="E22" s="189"/>
      <c r="F22" s="189"/>
      <c r="G22" s="74">
        <f t="shared" si="2"/>
        <v>22</v>
      </c>
      <c r="H22" s="65"/>
      <c r="I22" s="65"/>
      <c r="J22" s="74">
        <f t="shared" si="3"/>
        <v>22</v>
      </c>
      <c r="K22" s="65">
        <v>12</v>
      </c>
      <c r="L22" s="65">
        <v>4</v>
      </c>
      <c r="M22" s="65"/>
      <c r="N22" s="74">
        <f t="shared" si="4"/>
        <v>16</v>
      </c>
      <c r="O22" s="65"/>
      <c r="P22" s="65"/>
      <c r="Q22" s="74">
        <f t="shared" si="5"/>
        <v>16</v>
      </c>
      <c r="R22" s="74">
        <f t="shared" si="6"/>
        <v>6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6</v>
      </c>
      <c r="E24" s="189">
        <v>301</v>
      </c>
      <c r="F24" s="189">
        <v>248</v>
      </c>
      <c r="G24" s="74">
        <f t="shared" si="2"/>
        <v>59</v>
      </c>
      <c r="H24" s="65"/>
      <c r="I24" s="65"/>
      <c r="J24" s="74">
        <f t="shared" si="3"/>
        <v>59</v>
      </c>
      <c r="K24" s="65">
        <v>6</v>
      </c>
      <c r="L24" s="65"/>
      <c r="M24" s="65"/>
      <c r="N24" s="74">
        <f t="shared" si="4"/>
        <v>6</v>
      </c>
      <c r="O24" s="65"/>
      <c r="P24" s="65"/>
      <c r="Q24" s="74">
        <f t="shared" si="5"/>
        <v>6</v>
      </c>
      <c r="R24" s="74">
        <f t="shared" si="6"/>
        <v>53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85</v>
      </c>
      <c r="E25" s="190">
        <f aca="true" t="shared" si="7" ref="E25:P25">SUM(E21:E24)</f>
        <v>301</v>
      </c>
      <c r="F25" s="190">
        <f t="shared" si="7"/>
        <v>248</v>
      </c>
      <c r="G25" s="67">
        <f t="shared" si="2"/>
        <v>138</v>
      </c>
      <c r="H25" s="66">
        <f t="shared" si="7"/>
        <v>0</v>
      </c>
      <c r="I25" s="66">
        <f t="shared" si="7"/>
        <v>0</v>
      </c>
      <c r="J25" s="67">
        <f t="shared" si="3"/>
        <v>138</v>
      </c>
      <c r="K25" s="66">
        <f t="shared" si="7"/>
        <v>75</v>
      </c>
      <c r="L25" s="66">
        <f t="shared" si="7"/>
        <v>4</v>
      </c>
      <c r="M25" s="66">
        <f t="shared" si="7"/>
        <v>0</v>
      </c>
      <c r="N25" s="67">
        <f t="shared" si="4"/>
        <v>79</v>
      </c>
      <c r="O25" s="66">
        <f t="shared" si="7"/>
        <v>0</v>
      </c>
      <c r="P25" s="66">
        <f t="shared" si="7"/>
        <v>0</v>
      </c>
      <c r="Q25" s="67">
        <f t="shared" si="5"/>
        <v>79</v>
      </c>
      <c r="R25" s="67">
        <f t="shared" si="6"/>
        <v>59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20837</v>
      </c>
      <c r="E27" s="192">
        <f aca="true" t="shared" si="8" ref="E27:P27">SUM(E28:E31)</f>
        <v>0</v>
      </c>
      <c r="F27" s="192">
        <f t="shared" si="8"/>
        <v>788</v>
      </c>
      <c r="G27" s="71">
        <f t="shared" si="2"/>
        <v>20049</v>
      </c>
      <c r="H27" s="70">
        <f t="shared" si="8"/>
        <v>318</v>
      </c>
      <c r="I27" s="70">
        <f t="shared" si="8"/>
        <v>571</v>
      </c>
      <c r="J27" s="71">
        <f t="shared" si="3"/>
        <v>19796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19796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11407</v>
      </c>
      <c r="E30" s="189"/>
      <c r="F30" s="189"/>
      <c r="G30" s="74">
        <f t="shared" si="2"/>
        <v>11407</v>
      </c>
      <c r="H30" s="72">
        <v>83</v>
      </c>
      <c r="I30" s="72">
        <v>26</v>
      </c>
      <c r="J30" s="74">
        <f t="shared" si="3"/>
        <v>11464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11464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9430</v>
      </c>
      <c r="E31" s="189"/>
      <c r="F31" s="189">
        <v>788</v>
      </c>
      <c r="G31" s="74">
        <f t="shared" si="2"/>
        <v>8642</v>
      </c>
      <c r="H31" s="72">
        <v>235</v>
      </c>
      <c r="I31" s="72">
        <v>545</v>
      </c>
      <c r="J31" s="74">
        <f t="shared" si="3"/>
        <v>8332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8332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20867</v>
      </c>
      <c r="E38" s="194">
        <f aca="true" t="shared" si="12" ref="E38:P38">E27+E32+E37</f>
        <v>0</v>
      </c>
      <c r="F38" s="194">
        <f t="shared" si="12"/>
        <v>788</v>
      </c>
      <c r="G38" s="74">
        <f t="shared" si="2"/>
        <v>20079</v>
      </c>
      <c r="H38" s="75">
        <f t="shared" si="12"/>
        <v>318</v>
      </c>
      <c r="I38" s="75">
        <f t="shared" si="12"/>
        <v>571</v>
      </c>
      <c r="J38" s="74">
        <f t="shared" si="3"/>
        <v>19826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19826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71617</v>
      </c>
      <c r="E40" s="438">
        <f>E17+E18+E19+E25+E38+E39</f>
        <v>1290</v>
      </c>
      <c r="F40" s="438">
        <f aca="true" t="shared" si="13" ref="F40:R40">F17+F18+F19+F25+F38+F39</f>
        <v>1312</v>
      </c>
      <c r="G40" s="438">
        <f t="shared" si="13"/>
        <v>71595</v>
      </c>
      <c r="H40" s="438">
        <f t="shared" si="13"/>
        <v>318</v>
      </c>
      <c r="I40" s="438">
        <f t="shared" si="13"/>
        <v>571</v>
      </c>
      <c r="J40" s="438">
        <f t="shared" si="13"/>
        <v>71342</v>
      </c>
      <c r="K40" s="438">
        <f t="shared" si="13"/>
        <v>19512</v>
      </c>
      <c r="L40" s="438">
        <f t="shared" si="13"/>
        <v>1488</v>
      </c>
      <c r="M40" s="438">
        <f t="shared" si="13"/>
        <v>0</v>
      </c>
      <c r="N40" s="438">
        <f t="shared" si="13"/>
        <v>21000</v>
      </c>
      <c r="O40" s="438">
        <f t="shared" si="13"/>
        <v>0</v>
      </c>
      <c r="P40" s="438">
        <f t="shared" si="13"/>
        <v>0</v>
      </c>
      <c r="Q40" s="438">
        <f t="shared" si="13"/>
        <v>21000</v>
      </c>
      <c r="R40" s="438">
        <f t="shared" si="13"/>
        <v>50342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1"/>
      <c r="L44" s="601"/>
      <c r="M44" s="601"/>
      <c r="N44" s="601"/>
      <c r="O44" s="602" t="s">
        <v>782</v>
      </c>
      <c r="P44" s="603"/>
      <c r="Q44" s="603"/>
      <c r="R44" s="603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 t="s">
        <v>866</v>
      </c>
      <c r="J46" s="349"/>
      <c r="K46" s="349"/>
      <c r="L46" s="349"/>
      <c r="M46" s="349"/>
      <c r="N46" s="349"/>
      <c r="O46" s="349"/>
      <c r="P46" s="349" t="s">
        <v>867</v>
      </c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3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610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3" t="str">
        <f>'справка №1-БАЛАНС'!E3</f>
        <v>"Българска холдингова компания" АД</v>
      </c>
      <c r="C3" s="624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1" t="str">
        <f>'справка №1-БАЛАНС'!E5</f>
        <v>01.01.2010-31.12.2010</v>
      </c>
      <c r="C4" s="622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314</v>
      </c>
      <c r="D11" s="119">
        <f>SUM(D12:D14)</f>
        <v>0</v>
      </c>
      <c r="E11" s="120">
        <f>SUM(E12:E14)</f>
        <v>314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314</v>
      </c>
      <c r="D12" s="108"/>
      <c r="E12" s="120">
        <f aca="true" t="shared" si="0" ref="E12:E42">C12-D12</f>
        <v>314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3</v>
      </c>
      <c r="D16" s="119">
        <f>+D17+D18</f>
        <v>0</v>
      </c>
      <c r="E16" s="120">
        <f t="shared" si="0"/>
        <v>3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3</v>
      </c>
      <c r="D18" s="108"/>
      <c r="E18" s="120">
        <f t="shared" si="0"/>
        <v>3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317</v>
      </c>
      <c r="D19" s="104">
        <f>D11+D15+D16</f>
        <v>0</v>
      </c>
      <c r="E19" s="118">
        <f>E11+E15+E16</f>
        <v>317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838</v>
      </c>
      <c r="D24" s="119">
        <f>SUM(D25:D27)</f>
        <v>838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646</v>
      </c>
      <c r="D26" s="108">
        <v>646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192</v>
      </c>
      <c r="D27" s="108">
        <v>192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756</v>
      </c>
      <c r="D28" s="108">
        <v>756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472</v>
      </c>
      <c r="D38" s="105">
        <f>SUM(D39:D42)</f>
        <v>472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472</v>
      </c>
      <c r="D42" s="108">
        <v>472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2066</v>
      </c>
      <c r="D43" s="104">
        <f>D24+D28+D29+D31+D30+D32+D33+D38</f>
        <v>2066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2383</v>
      </c>
      <c r="D44" s="103">
        <f>D43+D21+D19+D9</f>
        <v>2066</v>
      </c>
      <c r="E44" s="118">
        <f>E43+E21+E19+E9</f>
        <v>317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1729</v>
      </c>
      <c r="D68" s="108"/>
      <c r="E68" s="119">
        <f t="shared" si="1"/>
        <v>1729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288</v>
      </c>
      <c r="D71" s="105">
        <f>SUM(D72:D74)</f>
        <v>288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134</v>
      </c>
      <c r="D72" s="108">
        <v>134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154</v>
      </c>
      <c r="D74" s="108">
        <v>154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1420</v>
      </c>
      <c r="D85" s="104">
        <f>SUM(D86:D90)+D94</f>
        <v>1420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586</v>
      </c>
      <c r="D87" s="108">
        <v>586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550</v>
      </c>
      <c r="D89" s="108">
        <v>550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144</v>
      </c>
      <c r="D90" s="103">
        <f>SUM(D91:D93)</f>
        <v>144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144</v>
      </c>
      <c r="D93" s="108">
        <v>144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140</v>
      </c>
      <c r="D94" s="108">
        <v>140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12867</v>
      </c>
      <c r="D95" s="108">
        <v>12867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14575</v>
      </c>
      <c r="D96" s="104">
        <f>D85+D80+D75+D71+D95</f>
        <v>14575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16304</v>
      </c>
      <c r="D97" s="104">
        <f>D96+D68+D66</f>
        <v>14575</v>
      </c>
      <c r="E97" s="104">
        <f>E96+E68+E66</f>
        <v>1729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781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882</v>
      </c>
      <c r="B109" s="618"/>
      <c r="C109" s="618" t="s">
        <v>382</v>
      </c>
      <c r="D109" s="618"/>
      <c r="E109" s="618"/>
      <c r="F109" s="618"/>
    </row>
    <row r="110" spans="1:6" ht="12">
      <c r="A110" s="385"/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7" t="s">
        <v>782</v>
      </c>
      <c r="D111" s="617"/>
      <c r="E111" s="617"/>
      <c r="F111" s="617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4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B4">
      <selection activeCell="I23" sqref="I23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5" t="str">
        <f>'справка №1-БАЛАНС'!E3</f>
        <v>"Българска холдингова компания" АД</v>
      </c>
      <c r="C4" s="625"/>
      <c r="D4" s="625"/>
      <c r="E4" s="625"/>
      <c r="F4" s="625"/>
      <c r="G4" s="631" t="s">
        <v>2</v>
      </c>
      <c r="H4" s="631"/>
      <c r="I4" s="500">
        <f>'справка №1-БАЛАНС'!H3</f>
        <v>121576032</v>
      </c>
    </row>
    <row r="5" spans="1:9" ht="15">
      <c r="A5" s="501" t="s">
        <v>5</v>
      </c>
      <c r="B5" s="626" t="str">
        <f>'справка №1-БАЛАНС'!E5</f>
        <v>01.01.2010-31.12.2010</v>
      </c>
      <c r="C5" s="626"/>
      <c r="D5" s="626"/>
      <c r="E5" s="626"/>
      <c r="F5" s="626"/>
      <c r="G5" s="629" t="s">
        <v>4</v>
      </c>
      <c r="H5" s="630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5386424</v>
      </c>
      <c r="D12" s="98"/>
      <c r="E12" s="98"/>
      <c r="F12" s="98">
        <v>14564</v>
      </c>
      <c r="G12" s="98">
        <v>83</v>
      </c>
      <c r="H12" s="98">
        <v>571</v>
      </c>
      <c r="I12" s="434">
        <f>F12+G12-H12</f>
        <v>14076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>
        <v>3113000</v>
      </c>
      <c r="D15" s="98"/>
      <c r="E15" s="98"/>
      <c r="F15" s="98">
        <v>5485</v>
      </c>
      <c r="G15" s="98">
        <v>235</v>
      </c>
      <c r="H15" s="98"/>
      <c r="I15" s="434">
        <f t="shared" si="0"/>
        <v>5720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8499424</v>
      </c>
      <c r="D17" s="85">
        <f t="shared" si="1"/>
        <v>0</v>
      </c>
      <c r="E17" s="85">
        <f t="shared" si="1"/>
        <v>0</v>
      </c>
      <c r="F17" s="85">
        <f t="shared" si="1"/>
        <v>20079</v>
      </c>
      <c r="G17" s="85">
        <f t="shared" si="1"/>
        <v>318</v>
      </c>
      <c r="H17" s="85">
        <f t="shared" si="1"/>
        <v>571</v>
      </c>
      <c r="I17" s="434">
        <f t="shared" si="0"/>
        <v>19826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f>1879172+37395+868000+14896+296+1375</f>
        <v>2801134</v>
      </c>
      <c r="D19" s="98"/>
      <c r="E19" s="98"/>
      <c r="F19" s="98">
        <v>3206</v>
      </c>
      <c r="G19" s="98"/>
      <c r="H19" s="98"/>
      <c r="I19" s="434">
        <f t="shared" si="0"/>
        <v>3206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>
        <v>5000000</v>
      </c>
      <c r="D23" s="98"/>
      <c r="E23" s="98"/>
      <c r="F23" s="98">
        <v>9353</v>
      </c>
      <c r="G23" s="98">
        <v>188</v>
      </c>
      <c r="H23" s="98"/>
      <c r="I23" s="434">
        <f t="shared" si="0"/>
        <v>9541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7801134</v>
      </c>
      <c r="D26" s="85">
        <f t="shared" si="2"/>
        <v>0</v>
      </c>
      <c r="E26" s="85">
        <f t="shared" si="2"/>
        <v>0</v>
      </c>
      <c r="F26" s="85">
        <f t="shared" si="2"/>
        <v>12559</v>
      </c>
      <c r="G26" s="85">
        <f t="shared" si="2"/>
        <v>188</v>
      </c>
      <c r="H26" s="85">
        <f t="shared" si="2"/>
        <v>0</v>
      </c>
      <c r="I26" s="434">
        <f t="shared" si="0"/>
        <v>12747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882</v>
      </c>
      <c r="B30" s="628"/>
      <c r="C30" s="628"/>
      <c r="D30" s="459" t="s">
        <v>820</v>
      </c>
      <c r="E30" s="627"/>
      <c r="F30" s="627"/>
      <c r="G30" s="627"/>
      <c r="H30" s="420" t="s">
        <v>782</v>
      </c>
      <c r="I30" s="627"/>
      <c r="J30" s="627"/>
    </row>
    <row r="31" spans="1:9" s="521" customFormat="1" ht="12">
      <c r="A31" s="349"/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zoomScalePageLayoutView="0" workbookViewId="0" topLeftCell="A31">
      <selection activeCell="A72" sqref="A7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2" t="str">
        <f>'справка №1-БАЛАНС'!E3</f>
        <v>"Българска холдингова компания" АД</v>
      </c>
      <c r="C5" s="632"/>
      <c r="D5" s="632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33" t="str">
        <f>'справка №1-БАЛАНС'!E5</f>
        <v>01.01.2010-31.12.2010</v>
      </c>
      <c r="C6" s="633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12444</v>
      </c>
      <c r="D12" s="575">
        <v>0.5917</v>
      </c>
      <c r="E12" s="441"/>
      <c r="F12" s="443">
        <f>C12-E12</f>
        <v>12444</v>
      </c>
    </row>
    <row r="13" spans="1:6" ht="12.75">
      <c r="A13" s="36" t="s">
        <v>870</v>
      </c>
      <c r="B13" s="37"/>
      <c r="C13" s="441">
        <v>69</v>
      </c>
      <c r="D13" s="575">
        <v>0.8527</v>
      </c>
      <c r="E13" s="441"/>
      <c r="F13" s="443">
        <f aca="true" t="shared" si="0" ref="F13:F18">C13-E13</f>
        <v>69</v>
      </c>
    </row>
    <row r="14" spans="1:6" ht="12.75">
      <c r="A14" s="36" t="s">
        <v>871</v>
      </c>
      <c r="B14" s="37"/>
      <c r="C14" s="441">
        <v>278</v>
      </c>
      <c r="D14" s="575">
        <v>0.8556</v>
      </c>
      <c r="E14" s="441"/>
      <c r="F14" s="443">
        <f t="shared" si="0"/>
        <v>278</v>
      </c>
    </row>
    <row r="15" spans="1:6" ht="12.75">
      <c r="A15" s="36" t="s">
        <v>872</v>
      </c>
      <c r="B15" s="37"/>
      <c r="C15" s="441">
        <v>7</v>
      </c>
      <c r="D15" s="575">
        <v>0.7034</v>
      </c>
      <c r="E15" s="441"/>
      <c r="F15" s="443">
        <f t="shared" si="0"/>
        <v>7</v>
      </c>
    </row>
    <row r="16" spans="1:6" ht="12.75">
      <c r="A16" s="36" t="s">
        <v>873</v>
      </c>
      <c r="B16" s="37"/>
      <c r="C16" s="441">
        <v>130</v>
      </c>
      <c r="D16" s="575">
        <v>0.8102</v>
      </c>
      <c r="E16" s="441"/>
      <c r="F16" s="443">
        <f t="shared" si="0"/>
        <v>130</v>
      </c>
    </row>
    <row r="17" spans="1:6" ht="12.75">
      <c r="A17" s="36" t="s">
        <v>874</v>
      </c>
      <c r="B17" s="37"/>
      <c r="C17" s="441">
        <v>236</v>
      </c>
      <c r="D17" s="575">
        <v>0.6832</v>
      </c>
      <c r="E17" s="441"/>
      <c r="F17" s="443">
        <f t="shared" si="0"/>
        <v>236</v>
      </c>
    </row>
    <row r="18" spans="1:6" ht="12.75">
      <c r="A18" s="36" t="s">
        <v>875</v>
      </c>
      <c r="B18" s="37"/>
      <c r="C18" s="441">
        <v>75</v>
      </c>
      <c r="D18" s="575">
        <v>0.69</v>
      </c>
      <c r="E18" s="441"/>
      <c r="F18" s="443">
        <f t="shared" si="0"/>
        <v>75</v>
      </c>
    </row>
    <row r="19" spans="1:16" ht="11.25" customHeight="1">
      <c r="A19" s="38" t="s">
        <v>565</v>
      </c>
      <c r="B19" s="39" t="s">
        <v>832</v>
      </c>
      <c r="C19" s="429">
        <f>SUM(C12:C18)</f>
        <v>13239</v>
      </c>
      <c r="D19" s="429"/>
      <c r="E19" s="429">
        <f>SUM(E12:E18)</f>
        <v>0</v>
      </c>
      <c r="F19" s="442">
        <f>SUM(F12:F18)</f>
        <v>13239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</row>
    <row r="20" spans="1:6" ht="16.5" customHeight="1">
      <c r="A20" s="36" t="s">
        <v>833</v>
      </c>
      <c r="B20" s="40"/>
      <c r="C20" s="429"/>
      <c r="D20" s="429"/>
      <c r="E20" s="429"/>
      <c r="F20" s="442"/>
    </row>
    <row r="21" spans="1:6" ht="12.75">
      <c r="A21" s="36">
        <v>1</v>
      </c>
      <c r="B21" s="40"/>
      <c r="C21" s="441"/>
      <c r="D21" s="575"/>
      <c r="E21" s="441"/>
      <c r="F21" s="443">
        <f>C21-E21</f>
        <v>0</v>
      </c>
    </row>
    <row r="22" spans="1:16" ht="15" customHeight="1">
      <c r="A22" s="38" t="s">
        <v>582</v>
      </c>
      <c r="B22" s="39" t="s">
        <v>834</v>
      </c>
      <c r="C22" s="429">
        <f>SUM(C21:C21)</f>
        <v>0</v>
      </c>
      <c r="D22" s="429"/>
      <c r="E22" s="429">
        <f>SUM(E21:E21)</f>
        <v>0</v>
      </c>
      <c r="F22" s="442">
        <f>SUM(F21:F21)</f>
        <v>0</v>
      </c>
      <c r="G22" s="516"/>
      <c r="H22" s="516"/>
      <c r="I22" s="516"/>
      <c r="J22" s="516"/>
      <c r="K22" s="516"/>
      <c r="L22" s="516"/>
      <c r="M22" s="516"/>
      <c r="N22" s="516"/>
      <c r="O22" s="516"/>
      <c r="P22" s="516"/>
    </row>
    <row r="23" spans="1:6" ht="12.75" customHeight="1">
      <c r="A23" s="36" t="s">
        <v>835</v>
      </c>
      <c r="B23" s="40"/>
      <c r="C23" s="429"/>
      <c r="D23" s="429"/>
      <c r="E23" s="429"/>
      <c r="F23" s="442"/>
    </row>
    <row r="24" spans="1:6" ht="12.75">
      <c r="A24" s="36" t="s">
        <v>876</v>
      </c>
      <c r="B24" s="37"/>
      <c r="C24" s="441">
        <v>70</v>
      </c>
      <c r="D24" s="575">
        <v>0.25</v>
      </c>
      <c r="E24" s="441"/>
      <c r="F24" s="443">
        <f>C24-E24</f>
        <v>70</v>
      </c>
    </row>
    <row r="25" spans="1:6" ht="25.5">
      <c r="A25" s="36" t="s">
        <v>877</v>
      </c>
      <c r="B25" s="37"/>
      <c r="C25" s="441">
        <v>11394</v>
      </c>
      <c r="D25" s="575">
        <v>0.2488</v>
      </c>
      <c r="E25" s="441"/>
      <c r="F25" s="443">
        <f>C25-E25</f>
        <v>11394</v>
      </c>
    </row>
    <row r="26" spans="1:16" ht="12" customHeight="1">
      <c r="A26" s="38" t="s">
        <v>601</v>
      </c>
      <c r="B26" s="39" t="s">
        <v>836</v>
      </c>
      <c r="C26" s="429">
        <f>SUM(C24:C25)</f>
        <v>11464</v>
      </c>
      <c r="D26" s="429"/>
      <c r="E26" s="429">
        <f>SUM(E24:E24)</f>
        <v>0</v>
      </c>
      <c r="F26" s="442">
        <f>SUM(F24:F25)</f>
        <v>11464</v>
      </c>
      <c r="G26" s="516"/>
      <c r="H26" s="516"/>
      <c r="I26" s="516"/>
      <c r="J26" s="516"/>
      <c r="K26" s="516"/>
      <c r="L26" s="516"/>
      <c r="M26" s="516"/>
      <c r="N26" s="516"/>
      <c r="O26" s="516"/>
      <c r="P26" s="516"/>
    </row>
    <row r="27" spans="1:6" ht="18.75" customHeight="1">
      <c r="A27" s="36" t="s">
        <v>837</v>
      </c>
      <c r="B27" s="40"/>
      <c r="C27" s="429"/>
      <c r="D27" s="429"/>
      <c r="E27" s="429"/>
      <c r="F27" s="442"/>
    </row>
    <row r="28" spans="1:6" ht="12.75">
      <c r="A28" s="36" t="s">
        <v>883</v>
      </c>
      <c r="B28" s="40"/>
      <c r="C28" s="441">
        <v>15</v>
      </c>
      <c r="D28" s="575">
        <v>0.0277</v>
      </c>
      <c r="E28" s="441"/>
      <c r="F28" s="443">
        <f aca="true" t="shared" si="1" ref="F28:F43">C28-E28</f>
        <v>15</v>
      </c>
    </row>
    <row r="29" spans="1:6" ht="12.75">
      <c r="A29" s="36" t="s">
        <v>884</v>
      </c>
      <c r="B29" s="37"/>
      <c r="C29" s="441">
        <v>2</v>
      </c>
      <c r="D29" s="575">
        <v>0.0678</v>
      </c>
      <c r="E29" s="441"/>
      <c r="F29" s="443">
        <f t="shared" si="1"/>
        <v>2</v>
      </c>
    </row>
    <row r="30" spans="1:6" ht="12.75">
      <c r="A30" s="36" t="s">
        <v>885</v>
      </c>
      <c r="B30" s="37"/>
      <c r="C30" s="441">
        <v>2</v>
      </c>
      <c r="D30" s="575">
        <v>0.057</v>
      </c>
      <c r="E30" s="441">
        <v>2</v>
      </c>
      <c r="F30" s="443">
        <f t="shared" si="1"/>
        <v>0</v>
      </c>
    </row>
    <row r="31" spans="1:6" ht="12.75">
      <c r="A31" s="36" t="s">
        <v>886</v>
      </c>
      <c r="B31" s="37"/>
      <c r="C31" s="441">
        <v>160</v>
      </c>
      <c r="D31" s="575">
        <v>0.0141</v>
      </c>
      <c r="E31" s="441">
        <v>160</v>
      </c>
      <c r="F31" s="443">
        <f t="shared" si="1"/>
        <v>0</v>
      </c>
    </row>
    <row r="32" spans="1:6" ht="12.75">
      <c r="A32" s="36" t="s">
        <v>887</v>
      </c>
      <c r="B32" s="37"/>
      <c r="C32" s="441">
        <v>286</v>
      </c>
      <c r="D32" s="575">
        <v>0.0234</v>
      </c>
      <c r="E32" s="441">
        <v>286</v>
      </c>
      <c r="F32" s="443">
        <f t="shared" si="1"/>
        <v>0</v>
      </c>
    </row>
    <row r="33" spans="1:6" ht="12.75">
      <c r="A33" s="36" t="s">
        <v>888</v>
      </c>
      <c r="B33" s="37"/>
      <c r="C33" s="441">
        <v>0</v>
      </c>
      <c r="D33" s="575">
        <v>0.0052</v>
      </c>
      <c r="E33" s="441"/>
      <c r="F33" s="443">
        <f t="shared" si="1"/>
        <v>0</v>
      </c>
    </row>
    <row r="34" spans="1:6" ht="12.75">
      <c r="A34" s="36" t="s">
        <v>889</v>
      </c>
      <c r="B34" s="37"/>
      <c r="C34" s="441">
        <v>1</v>
      </c>
      <c r="D34" s="575">
        <v>0.0017</v>
      </c>
      <c r="E34" s="441"/>
      <c r="F34" s="443">
        <f t="shared" si="1"/>
        <v>1</v>
      </c>
    </row>
    <row r="35" spans="1:6" ht="12.75">
      <c r="A35" s="36" t="s">
        <v>890</v>
      </c>
      <c r="B35" s="37"/>
      <c r="C35" s="441">
        <v>120</v>
      </c>
      <c r="D35" s="575">
        <v>0.03</v>
      </c>
      <c r="E35" s="441"/>
      <c r="F35" s="443">
        <f t="shared" si="1"/>
        <v>120</v>
      </c>
    </row>
    <row r="36" spans="1:6" ht="12.75">
      <c r="A36" s="36" t="s">
        <v>892</v>
      </c>
      <c r="B36" s="37"/>
      <c r="C36" s="441">
        <v>4</v>
      </c>
      <c r="D36" s="575">
        <v>0</v>
      </c>
      <c r="E36" s="441"/>
      <c r="F36" s="443">
        <f t="shared" si="1"/>
        <v>4</v>
      </c>
    </row>
    <row r="37" spans="1:6" ht="12.75">
      <c r="A37" s="36" t="s">
        <v>891</v>
      </c>
      <c r="B37" s="37"/>
      <c r="C37" s="441">
        <v>2274</v>
      </c>
      <c r="D37" s="575">
        <v>0.2</v>
      </c>
      <c r="E37" s="441"/>
      <c r="F37" s="443">
        <f t="shared" si="1"/>
        <v>2274</v>
      </c>
    </row>
    <row r="38" spans="1:6" ht="12.75">
      <c r="A38" s="36" t="s">
        <v>893</v>
      </c>
      <c r="B38" s="37"/>
      <c r="C38" s="441">
        <v>3</v>
      </c>
      <c r="D38" s="575">
        <v>0.191</v>
      </c>
      <c r="E38" s="441"/>
      <c r="F38" s="443">
        <f t="shared" si="1"/>
        <v>3</v>
      </c>
    </row>
    <row r="39" spans="1:6" ht="12" customHeight="1">
      <c r="A39" s="36" t="s">
        <v>894</v>
      </c>
      <c r="B39" s="37"/>
      <c r="C39" s="441">
        <v>1</v>
      </c>
      <c r="D39" s="575">
        <v>0.25</v>
      </c>
      <c r="E39" s="441"/>
      <c r="F39" s="443">
        <f t="shared" si="1"/>
        <v>1</v>
      </c>
    </row>
    <row r="40" spans="1:6" ht="12.75">
      <c r="A40" s="36" t="s">
        <v>895</v>
      </c>
      <c r="B40" s="37"/>
      <c r="C40" s="441">
        <v>1</v>
      </c>
      <c r="D40" s="575">
        <v>0</v>
      </c>
      <c r="E40" s="441"/>
      <c r="F40" s="443">
        <f t="shared" si="1"/>
        <v>1</v>
      </c>
    </row>
    <row r="41" spans="1:16" ht="12" customHeight="1">
      <c r="A41" s="36" t="s">
        <v>896</v>
      </c>
      <c r="B41" s="37"/>
      <c r="C41" s="441">
        <v>37</v>
      </c>
      <c r="D41" s="575">
        <v>0</v>
      </c>
      <c r="E41" s="576"/>
      <c r="F41" s="443">
        <f t="shared" si="1"/>
        <v>37</v>
      </c>
      <c r="G41" s="516"/>
      <c r="H41" s="516"/>
      <c r="I41" s="516"/>
      <c r="J41" s="516"/>
      <c r="K41" s="516"/>
      <c r="L41" s="516"/>
      <c r="M41" s="516"/>
      <c r="N41" s="516"/>
      <c r="O41" s="516"/>
      <c r="P41" s="516"/>
    </row>
    <row r="42" spans="1:6" ht="15" customHeight="1">
      <c r="A42" s="36" t="s">
        <v>897</v>
      </c>
      <c r="B42" s="37"/>
      <c r="C42" s="441">
        <v>3</v>
      </c>
      <c r="D42" s="575">
        <v>0.262</v>
      </c>
      <c r="E42" s="576"/>
      <c r="F42" s="443">
        <f t="shared" si="1"/>
        <v>3</v>
      </c>
    </row>
    <row r="43" spans="1:6" ht="14.25" customHeight="1">
      <c r="A43" s="36" t="s">
        <v>898</v>
      </c>
      <c r="B43" s="37"/>
      <c r="C43" s="441">
        <v>37</v>
      </c>
      <c r="D43" s="575">
        <v>0.2577</v>
      </c>
      <c r="E43" s="576"/>
      <c r="F43" s="443">
        <f t="shared" si="1"/>
        <v>37</v>
      </c>
    </row>
    <row r="44" spans="1:6" ht="12.75">
      <c r="A44" s="36" t="s">
        <v>899</v>
      </c>
      <c r="B44" s="37"/>
      <c r="C44" s="441">
        <v>588</v>
      </c>
      <c r="D44" s="575">
        <v>0.1163</v>
      </c>
      <c r="E44" s="441">
        <v>588</v>
      </c>
      <c r="F44" s="443">
        <f aca="true" t="shared" si="2" ref="F44:F49">C44-E44</f>
        <v>0</v>
      </c>
    </row>
    <row r="45" spans="1:6" ht="12.75">
      <c r="A45" s="36" t="s">
        <v>900</v>
      </c>
      <c r="B45" s="37"/>
      <c r="C45" s="441">
        <v>1311</v>
      </c>
      <c r="D45" s="575">
        <v>1</v>
      </c>
      <c r="E45" s="441"/>
      <c r="F45" s="443">
        <f t="shared" si="2"/>
        <v>1311</v>
      </c>
    </row>
    <row r="46" spans="1:6" ht="12.75">
      <c r="A46" s="36" t="s">
        <v>901</v>
      </c>
      <c r="B46" s="37"/>
      <c r="C46" s="441">
        <v>327</v>
      </c>
      <c r="D46" s="575">
        <v>0.0553</v>
      </c>
      <c r="E46" s="441">
        <v>327</v>
      </c>
      <c r="F46" s="443">
        <f t="shared" si="2"/>
        <v>0</v>
      </c>
    </row>
    <row r="47" spans="1:6" ht="12.75">
      <c r="A47" s="36" t="s">
        <v>902</v>
      </c>
      <c r="B47" s="37"/>
      <c r="C47" s="441">
        <v>56</v>
      </c>
      <c r="D47" s="575">
        <v>0.0427</v>
      </c>
      <c r="E47" s="441">
        <v>56</v>
      </c>
      <c r="F47" s="443">
        <f t="shared" si="2"/>
        <v>0</v>
      </c>
    </row>
    <row r="48" spans="1:6" ht="12.75">
      <c r="A48" s="36" t="s">
        <v>903</v>
      </c>
      <c r="B48" s="37"/>
      <c r="C48" s="441">
        <v>231</v>
      </c>
      <c r="D48" s="575">
        <v>0.0082</v>
      </c>
      <c r="E48" s="441">
        <v>231</v>
      </c>
      <c r="F48" s="443">
        <f t="shared" si="2"/>
        <v>0</v>
      </c>
    </row>
    <row r="49" spans="1:6" ht="12.75">
      <c r="A49" s="36" t="s">
        <v>904</v>
      </c>
      <c r="B49" s="37"/>
      <c r="C49" s="441">
        <v>389</v>
      </c>
      <c r="D49" s="575">
        <v>0.0128</v>
      </c>
      <c r="E49" s="441">
        <v>389</v>
      </c>
      <c r="F49" s="443">
        <f t="shared" si="2"/>
        <v>0</v>
      </c>
    </row>
    <row r="50" spans="1:6" ht="15.75" customHeight="1">
      <c r="A50" s="38" t="s">
        <v>838</v>
      </c>
      <c r="B50" s="39" t="s">
        <v>839</v>
      </c>
      <c r="C50" s="429">
        <f>SUM(C28:C49)</f>
        <v>5848</v>
      </c>
      <c r="D50" s="577"/>
      <c r="E50" s="429">
        <f>SUM(E28:E49)</f>
        <v>2039</v>
      </c>
      <c r="F50" s="442">
        <f>SUM(F28:F49)</f>
        <v>3809</v>
      </c>
    </row>
    <row r="51" spans="1:6" ht="13.5">
      <c r="A51" s="41" t="s">
        <v>840</v>
      </c>
      <c r="B51" s="39" t="s">
        <v>841</v>
      </c>
      <c r="C51" s="429">
        <f>C50+C26+C19</f>
        <v>30551</v>
      </c>
      <c r="D51" s="577"/>
      <c r="E51" s="429">
        <f>E50+E27+E22</f>
        <v>2039</v>
      </c>
      <c r="F51" s="442">
        <f>F50+F27+F22+F26+F19</f>
        <v>28512</v>
      </c>
    </row>
    <row r="52" spans="1:6" ht="12.75">
      <c r="A52" s="34" t="s">
        <v>842</v>
      </c>
      <c r="B52" s="39"/>
      <c r="C52" s="429"/>
      <c r="D52" s="577"/>
      <c r="E52" s="429"/>
      <c r="F52" s="442"/>
    </row>
    <row r="53" spans="1:6" ht="12.75">
      <c r="A53" s="36" t="s">
        <v>830</v>
      </c>
      <c r="B53" s="40"/>
      <c r="C53" s="429"/>
      <c r="D53" s="577"/>
      <c r="E53" s="429"/>
      <c r="F53" s="442"/>
    </row>
    <row r="54" spans="1:6" ht="12.75">
      <c r="A54" s="36">
        <v>1</v>
      </c>
      <c r="B54" s="40"/>
      <c r="C54" s="441"/>
      <c r="D54" s="575"/>
      <c r="E54" s="441"/>
      <c r="F54" s="443">
        <f>C54-E54</f>
        <v>0</v>
      </c>
    </row>
    <row r="55" spans="1:6" ht="12.75">
      <c r="A55" s="36" t="s">
        <v>831</v>
      </c>
      <c r="B55" s="40"/>
      <c r="C55" s="441"/>
      <c r="D55" s="575"/>
      <c r="E55" s="441"/>
      <c r="F55" s="443">
        <f>C55-E55</f>
        <v>0</v>
      </c>
    </row>
    <row r="56" spans="1:6" ht="13.5">
      <c r="A56" s="38" t="s">
        <v>565</v>
      </c>
      <c r="B56" s="39" t="s">
        <v>843</v>
      </c>
      <c r="C56" s="429">
        <f>SUM(C54:C55)</f>
        <v>0</v>
      </c>
      <c r="D56" s="577"/>
      <c r="E56" s="429">
        <f>SUM(E54:E55)</f>
        <v>0</v>
      </c>
      <c r="F56" s="442">
        <f>SUM(F54:F55)</f>
        <v>0</v>
      </c>
    </row>
    <row r="57" spans="1:6" ht="12.75">
      <c r="A57" s="36" t="s">
        <v>833</v>
      </c>
      <c r="B57" s="40"/>
      <c r="C57" s="429"/>
      <c r="D57" s="577"/>
      <c r="E57" s="429"/>
      <c r="F57" s="442"/>
    </row>
    <row r="58" spans="1:6" ht="12.75">
      <c r="A58" s="36" t="s">
        <v>544</v>
      </c>
      <c r="B58" s="40"/>
      <c r="C58" s="441"/>
      <c r="D58" s="575"/>
      <c r="E58" s="441"/>
      <c r="F58" s="443">
        <f>C58-E58</f>
        <v>0</v>
      </c>
    </row>
    <row r="59" spans="1:6" ht="12" customHeight="1">
      <c r="A59" s="36" t="s">
        <v>547</v>
      </c>
      <c r="B59" s="40"/>
      <c r="C59" s="441"/>
      <c r="D59" s="575"/>
      <c r="E59" s="441"/>
      <c r="F59" s="443">
        <f>C59-E59</f>
        <v>0</v>
      </c>
    </row>
    <row r="60" spans="1:6" ht="13.5">
      <c r="A60" s="38" t="s">
        <v>582</v>
      </c>
      <c r="B60" s="39" t="s">
        <v>844</v>
      </c>
      <c r="C60" s="429">
        <f>SUM(C58:C59)</f>
        <v>0</v>
      </c>
      <c r="D60" s="577"/>
      <c r="E60" s="429">
        <f>SUM(E58:E59)</f>
        <v>0</v>
      </c>
      <c r="F60" s="442">
        <f>SUM(F58:F59)</f>
        <v>0</v>
      </c>
    </row>
    <row r="61" spans="1:6" ht="12.75">
      <c r="A61" s="36" t="s">
        <v>835</v>
      </c>
      <c r="B61" s="40"/>
      <c r="C61" s="429"/>
      <c r="D61" s="577"/>
      <c r="E61" s="429"/>
      <c r="F61" s="442"/>
    </row>
    <row r="62" spans="1:6" ht="12.75">
      <c r="A62" s="36" t="s">
        <v>544</v>
      </c>
      <c r="B62" s="40"/>
      <c r="C62" s="441"/>
      <c r="D62" s="575"/>
      <c r="E62" s="441"/>
      <c r="F62" s="443">
        <f>C62-E62</f>
        <v>0</v>
      </c>
    </row>
    <row r="63" spans="1:6" ht="12.75">
      <c r="A63" s="36" t="s">
        <v>547</v>
      </c>
      <c r="B63" s="40"/>
      <c r="C63" s="441"/>
      <c r="D63" s="575"/>
      <c r="E63" s="441"/>
      <c r="F63" s="443">
        <f>C63-E63</f>
        <v>0</v>
      </c>
    </row>
    <row r="64" spans="1:6" ht="12" customHeight="1">
      <c r="A64" s="38" t="s">
        <v>601</v>
      </c>
      <c r="B64" s="39" t="s">
        <v>845</v>
      </c>
      <c r="C64" s="429">
        <f>SUM(C62:C63)</f>
        <v>0</v>
      </c>
      <c r="D64" s="577"/>
      <c r="E64" s="429">
        <f>SUM(E62:E63)</f>
        <v>0</v>
      </c>
      <c r="F64" s="442">
        <f>SUM(F62:F63)</f>
        <v>0</v>
      </c>
    </row>
    <row r="65" spans="1:6" ht="12.75">
      <c r="A65" s="36" t="s">
        <v>837</v>
      </c>
      <c r="B65" s="40"/>
      <c r="C65" s="429"/>
      <c r="D65" s="577"/>
      <c r="E65" s="429"/>
      <c r="F65" s="442"/>
    </row>
    <row r="66" spans="1:16" ht="11.25" customHeight="1">
      <c r="A66" s="36">
        <v>1</v>
      </c>
      <c r="B66" s="37"/>
      <c r="C66" s="441"/>
      <c r="D66" s="575"/>
      <c r="E66" s="441"/>
      <c r="F66" s="443">
        <f>C66-E66</f>
        <v>0</v>
      </c>
      <c r="G66" s="516"/>
      <c r="H66" s="516"/>
      <c r="I66" s="516"/>
      <c r="J66" s="516"/>
      <c r="K66" s="516"/>
      <c r="L66" s="516"/>
      <c r="M66" s="516"/>
      <c r="N66" s="516"/>
      <c r="O66" s="516"/>
      <c r="P66" s="516"/>
    </row>
    <row r="67" spans="1:6" ht="15" customHeight="1">
      <c r="A67" s="36" t="s">
        <v>547</v>
      </c>
      <c r="B67" s="40"/>
      <c r="C67" s="441"/>
      <c r="D67" s="575"/>
      <c r="E67" s="441"/>
      <c r="F67" s="443">
        <f>C67-E67</f>
        <v>0</v>
      </c>
    </row>
    <row r="68" spans="1:6" ht="13.5">
      <c r="A68" s="38" t="s">
        <v>838</v>
      </c>
      <c r="B68" s="39" t="s">
        <v>846</v>
      </c>
      <c r="C68" s="429">
        <f>SUM(C66:C67)</f>
        <v>0</v>
      </c>
      <c r="D68" s="577"/>
      <c r="E68" s="429">
        <f>SUM(E66:E67)</f>
        <v>0</v>
      </c>
      <c r="F68" s="442">
        <f>SUM(F66:F67)</f>
        <v>0</v>
      </c>
    </row>
    <row r="69" spans="1:6" ht="13.5">
      <c r="A69" s="41" t="s">
        <v>847</v>
      </c>
      <c r="B69" s="39" t="s">
        <v>848</v>
      </c>
      <c r="C69" s="429">
        <f>C68+C64+C60+C56</f>
        <v>0</v>
      </c>
      <c r="D69" s="577"/>
      <c r="E69" s="429">
        <f>E68+E64+E60+E56</f>
        <v>0</v>
      </c>
      <c r="F69" s="442">
        <f>F68+F64+F60+F56</f>
        <v>0</v>
      </c>
    </row>
    <row r="70" spans="1:6" ht="19.5" customHeight="1">
      <c r="A70" s="42"/>
      <c r="B70" s="43"/>
      <c r="C70" s="44"/>
      <c r="D70" s="44"/>
      <c r="E70" s="44"/>
      <c r="F70" s="44"/>
    </row>
    <row r="71" spans="1:6" ht="12.75">
      <c r="A71" s="452" t="s">
        <v>881</v>
      </c>
      <c r="B71" s="453"/>
      <c r="C71" s="634" t="s">
        <v>849</v>
      </c>
      <c r="D71" s="634"/>
      <c r="E71" s="634"/>
      <c r="F71" s="634"/>
    </row>
    <row r="72" spans="1:6" ht="12.75">
      <c r="A72" s="517"/>
      <c r="B72" s="518"/>
      <c r="C72" s="517" t="s">
        <v>866</v>
      </c>
      <c r="D72" s="517"/>
      <c r="E72" s="517"/>
      <c r="F72" s="517"/>
    </row>
    <row r="73" spans="1:6" ht="12.75">
      <c r="A73" s="517"/>
      <c r="B73" s="518"/>
      <c r="C73" s="634" t="s">
        <v>857</v>
      </c>
      <c r="D73" s="634"/>
      <c r="E73" s="634"/>
      <c r="F73" s="634"/>
    </row>
    <row r="74" spans="3:5" ht="12.75">
      <c r="C74" s="517" t="s">
        <v>867</v>
      </c>
      <c r="E74" s="517"/>
    </row>
  </sheetData>
  <sheetProtection/>
  <mergeCells count="4">
    <mergeCell ref="B5:D5"/>
    <mergeCell ref="B6:C6"/>
    <mergeCell ref="C73:F73"/>
    <mergeCell ref="C71:F7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6:F67 C54:F55 C58:F59 C62:F63 F41:F43 C41:D43 C44:F49 C12:F18 C21:F21 C24:F25 C28:F4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2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d.krumova</cp:lastModifiedBy>
  <cp:lastPrinted>2010-04-28T06:00:46Z</cp:lastPrinted>
  <dcterms:created xsi:type="dcterms:W3CDTF">2000-06-29T12:02:40Z</dcterms:created>
  <dcterms:modified xsi:type="dcterms:W3CDTF">2011-02-24T09:27:52Z</dcterms:modified>
  <cp:category/>
  <cp:version/>
  <cp:contentType/>
  <cp:contentStatus/>
</cp:coreProperties>
</file>