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<sst xmlns="http://schemas.openxmlformats.org/spreadsheetml/2006/main" count="1074" uniqueCount="885">
  <si>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</si>
  <si>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</si>
  <si>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</si>
  <si>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</si>
  <si>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</si>
  <si>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</si>
  <si>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</si>
  <si>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</si>
  <si>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</si>
  <si>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</si>
  <si>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</si>
  <si>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</si>
  <si>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</si>
  <si>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</si>
  <si>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</si>
  <si>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</si>
  <si>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</si>
  <si>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</si>
  <si>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</si>
  <si>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</si>
  <si>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</si>
  <si>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</si>
  <si>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</si>
  <si>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</si>
  <si>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</si>
  <si>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</si>
  <si>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</si>
  <si>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</si>
  <si>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</si>
  <si>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</si>
  <si>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</si>
  <si>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</si>
  <si>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</si>
  <si>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</si>
  <si>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</si>
  <si>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</si>
  <si>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</si>
  <si>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</si>
  <si>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</si>
  <si>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</si>
  <si>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</si>
  <si>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</si>
  <si>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</si>
  <si>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</si>
  <si>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</si>
  <si>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</si>
  <si>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</si>
  <si>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</si>
  <si>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</si>
  <si>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</si>
  <si>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</si>
  <si>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</si>
  <si>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</si>
  <si>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</si>
  <si>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</si>
  <si>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</si>
  <si>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</si>
  <si>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</si>
  <si>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</si>
  <si>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</si>
  <si>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</si>
  <si>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</si>
  <si>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</si>
  <si>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</si>
  <si>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</si>
  <si>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</si>
  <si>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</si>
  <si>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</si>
  <si>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</si>
  <si>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</si>
  <si>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</si>
  <si>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</si>
  <si>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</si>
  <si>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</si>
  <si>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</si>
  <si>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</si>
  <si>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</si>
  <si>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</si>
  <si>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</si>
  <si>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</si>
  <si>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</si>
  <si>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</si>
  <si>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</si>
  <si>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</si>
  <si>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</si>
  <si>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</si>
  <si>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</si>
  <si>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</si>
  <si>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</si>
  <si>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</si>
  <si>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</si>
  <si>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</si>
  <si>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</si>
  <si>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</si>
  <si>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</si>
  <si>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</si>
  <si>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</si>
  <si>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</si>
  <si>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</si>
  <si>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</si>
  <si>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</si>
  <si>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</si>
  <si>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</si>
  <si>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</si>
  <si>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</si>
  <si>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</si>
  <si>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</si>
  <si>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</si>
  <si>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</si>
  <si>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</si>
  <si>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</si>
  <si>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</si>
  <si>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</si>
  <si>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</si>
  <si>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</si>
  <si>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</si>
  <si>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</si>
  <si>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</si>
  <si>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</si>
  <si>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</si>
  <si>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</si>
  <si>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</si>
  <si>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</si>
  <si>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</si>
  <si>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</si>
  <si>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</si>
  <si>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</si>
  <si>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</si>
  <si>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</si>
  <si>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</si>
  <si>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</si>
  <si>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</si>
  <si>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</si>
  <si>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</si>
  <si>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</si>
  <si>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</si>
  <si>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</si>
  <si>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</si>
  <si>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</si>
  <si>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</si>
  <si>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</si>
  <si>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</si>
  <si>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</si>
  <si>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</si>
  <si>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</si>
  <si>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</si>
  <si>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</si>
  <si>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</si>
  <si>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</si>
  <si>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</si>
  <si>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</si>
  <si>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</si>
  <si>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</si>
  <si>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</si>
  <si>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</si>
  <si>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</si>
  <si>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</si>
  <si>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</si>
  <si>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</si>
  <si>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</si>
  <si>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</si>
  <si>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</si>
  <si>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</si>
  <si>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</si>
  <si>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</si>
  <si>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</si>
  <si>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</si>
  <si>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</si>
  <si>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</si>
  <si>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</si>
  <si>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</si>
  <si>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</si>
  <si>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</si>
  <si>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</si>
  <si>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</si>
  <si>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</si>
  <si>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</si>
  <si>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</si>
  <si>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</si>
  <si>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</si>
  <si>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</si>
  <si>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</si>
  <si>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</si>
  <si>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</si>
  <si>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</si>
  <si>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</si>
  <si>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</si>
  <si>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</si>
  <si>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</si>
  <si>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</si>
  <si>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</si>
  <si>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</si>
  <si>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</si>
  <si>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</si>
  <si>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</si>
  <si>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</si>
  <si>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</si>
  <si>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</si>
  <si>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</si>
  <si>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</si>
  <si>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</si>
  <si>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</si>
  <si>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</si>
  <si>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</si>
  <si>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</si>
  <si>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</si>
  <si>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</si>
  <si>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</si>
  <si>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</si>
  <si>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</si>
  <si>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</si>
  <si>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</si>
  <si>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</si>
  <si>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</si>
  <si>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</si>
  <si>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</si>
  <si>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</si>
  <si>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</si>
  <si>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</si>
  <si>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</si>
  <si>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</si>
  <si>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</si>
  <si>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</si>
  <si>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</si>
  <si>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</si>
  <si>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</si>
  <si>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</si>
  <si>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</si>
  <si>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</si>
  <si>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</si>
  <si>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</si>
  <si>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</si>
  <si>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</si>
  <si>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</si>
  <si>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</si>
  <si>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</si>
  <si>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</si>
  <si>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</si>
  <si>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</si>
  <si>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</si>
  <si>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</si>
  <si>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</si>
  <si>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</si>
  <si>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</si>
  <si>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</si>
  <si>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</si>
  <si>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</si>
  <si>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</si>
  <si>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</si>
  <si>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</si>
  <si>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</si>
  <si>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</si>
  <si>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</si>
  <si>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</si>
  <si>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</si>
  <si>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</si>
  <si>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</si>
  <si>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</si>
  <si>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</si>
  <si>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</si>
  <si>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</si>
  <si>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</si>
  <si>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</si>
  <si>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</si>
  <si>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</si>
  <si>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</si>
  <si>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</si>
  <si>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</si>
  <si>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</si>
  <si>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</si>
  <si>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</si>
  <si>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</si>
  <si>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</si>
  <si>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</si>
  <si>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</si>
  <si>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</si>
  <si>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</si>
  <si>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</si>
  <si>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</si>
  <si>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</si>
  <si>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</si>
  <si>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</si>
  <si>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</si>
  <si>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</si>
  <si>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</si>
  <si>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</si>
  <si>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</si>
  <si>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</si>
  <si>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</si>
  <si>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</si>
  <si>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</si>
  <si>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</si>
  <si>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</si>
  <si>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</si>
  <si>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</si>
  <si>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</si>
  <si>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</si>
  <si>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</si>
  <si>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</si>
  <si>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</si>
  <si>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</si>
  <si>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</si>
  <si>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</si>
  <si>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</si>
  <si>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</si>
  <si>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</si>
  <si>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</si>
  <si>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</si>
  <si>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</si>
  <si>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</si>
  <si>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</si>
  <si>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</si>
  <si>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</si>
  <si>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</si>
  <si>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</si>
  <si>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</si>
  <si>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</si>
  <si>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</si>
  <si>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</si>
  <si>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</si>
  <si>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</si>
  <si>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</si>
  <si>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</si>
  <si>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</si>
  <si>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</si>
  <si>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</si>
  <si>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</si>
  <si>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</si>
  <si>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</si>
  <si>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</si>
  <si>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</si>
  <si>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</si>
  <si>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</si>
  <si>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</si>
  <si>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</si>
  <si>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</si>
  <si>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</si>
  <si>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</si>
  <si>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</si>
  <si>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</si>
  <si>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</si>
  <si>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</si>
  <si>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</si>
  <si>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</si>
  <si>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</si>
  <si>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</si>
  <si>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</si>
  <si>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</si>
  <si>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</si>
  <si>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</si>
  <si>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</si>
  <si>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</si>
  <si>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</si>
  <si>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</si>
  <si>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</si>
  <si>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</si>
  <si>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</si>
  <si>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</si>
  <si>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</si>
  <si>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</si>
  <si>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</si>
  <si>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</si>
  <si>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</si>
  <si>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</si>
  <si>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</si>
  <si>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</si>
  <si>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</si>
  <si>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</si>
  <si>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</si>
  <si>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</si>
  <si>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</si>
  <si>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</si>
  <si>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</si>
  <si>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</si>
  <si>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</si>
  <si>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</si>
  <si>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</si>
  <si>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</si>
  <si>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</si>
  <si>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</si>
  <si>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</si>
  <si>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</si>
  <si>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</si>
  <si>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</si>
  <si>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</si>
  <si>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</si>
  <si>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</si>
  <si>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</si>
  <si>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</si>
  <si>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</si>
  <si>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</si>
  <si>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</si>
  <si>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</si>
  <si>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</si>
  <si>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</si>
  <si>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</si>
  <si>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</si>
  <si>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</si>
  <si>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</si>
  <si>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</si>
  <si>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</si>
  <si>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</si>
  <si>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</si>
  <si>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</si>
  <si>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</si>
  <si>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</si>
  <si>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</si>
  <si>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</si>
  <si>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</si>
  <si>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</si>
  <si>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</si>
  <si>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</si>
  <si>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</si>
  <si>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</si>
  <si>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</si>
  <si>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</si>
  <si>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</si>
  <si>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</si>
  <si>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</si>
  <si>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</si>
  <si>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</si>
  <si>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</si>
  <si>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</si>
  <si>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</si>
  <si>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</si>
  <si>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</si>
  <si>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</si>
  <si>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</si>
  <si>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</si>
  <si>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</si>
  <si>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</si>
  <si>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</si>
  <si>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</si>
  <si>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</si>
  <si>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</si>
  <si>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</si>
  <si>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</si>
  <si>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</si>
  <si>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</si>
  <si>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</si>
  <si>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</si>
  <si>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</si>
  <si>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</si>
  <si>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</si>
  <si>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</si>
  <si>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</si>
  <si>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</si>
  <si>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</si>
  <si>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</si>
  <si>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</si>
  <si>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</si>
  <si>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</si>
  <si>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</si>
  <si>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</si>
  <si>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</si>
  <si>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</si>
  <si>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</si>
  <si>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</si>
  <si>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</si>
  <si>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</si>
  <si>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</si>
  <si>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</si>
  <si>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</si>
  <si>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</si>
  <si>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</si>
  <si>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</si>
  <si>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</si>
  <si>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</si>
  <si>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</si>
  <si>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</si>
  <si>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</si>
  <si>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</si>
  <si>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</si>
  <si>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</si>
  <si>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</si>
  <si>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</si>
  <si>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</si>
  <si>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</si>
  <si>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</si>
  <si>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</si>
  <si>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</si>
  <si>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</si>
  <si>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</si>
  <si>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</si>
  <si>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</si>
  <si>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</si>
  <si>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</si>
  <si>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</si>
  <si>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</si>
  <si>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</si>
  <si>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</si>
  <si>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</si>
  <si>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</si>
  <si>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</si>
  <si>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</si>
  <si>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</si>
  <si>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</si>
  <si>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</si>
  <si>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</si>
  <si>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</si>
  <si>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</si>
  <si>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</si>
  <si>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</si>
  <si>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</si>
  <si>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</si>
  <si>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</si>
  <si>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</si>
  <si>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</si>
  <si>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</si>
  <si>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</si>
  <si>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</si>
  <si>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</si>
  <si>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</si>
  <si>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</si>
  <si>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</si>
  <si>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</si>
  <si>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</si>
  <si>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</si>
  <si>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</si>
  <si>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</si>
  <si>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</si>
  <si>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</si>
  <si>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</si>
  <si>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</si>
  <si>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</si>
  <si>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</si>
  <si>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</si>
  <si>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</si>
  <si>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</si>
  <si>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</si>
  <si>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</si>
  <si>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</si>
  <si>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</si>
  <si>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</si>
  <si>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</si>
  <si>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</si>
  <si>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</si>
  <si>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</si>
  <si>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</si>
  <si>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</si>
  <si>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</si>
  <si>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</si>
  <si>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</si>
  <si>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</si>
  <si>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</si>
  <si>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</si>
  <si>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</si>
  <si>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</si>
  <si>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</si>
  <si>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</si>
  <si>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</si>
  <si>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</si>
  <si>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</si>
  <si>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</si>
  <si>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</si>
  <si>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</si>
  <si>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</si>
  <si>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</si>
  <si>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</si>
  <si>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</si>
  <si>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</si>
  <si>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</si>
  <si>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</si>
  <si>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</si>
  <si>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</si>
  <si>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</si>
  <si>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</si>
  <si>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</si>
  <si>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</si>
  <si>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</si>
  <si>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</si>
  <si>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</si>
  <si>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</si>
  <si>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</si>
  <si>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</si>
  <si>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</si>
  <si>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</si>
  <si>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</si>
  <si>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</si>
  <si>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</si>
  <si>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</si>
  <si>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</si>
  <si>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</si>
  <si>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</si>
  <si>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</si>
  <si>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</si>
  <si>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</si>
  <si>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</si>
  <si>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</si>
  <si>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</si>
  <si>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</si>
  <si>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</si>
  <si>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</si>
  <si>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</si>
  <si>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</si>
  <si>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</si>
  <si>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</si>
  <si>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</si>
  <si>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</si>
  <si>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</si>
  <si>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</si>
  <si>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</si>
  <si>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</si>
  <si>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</si>
  <si>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</si>
  <si>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</si>
  <si>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</si>
  <si>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</si>
  <si>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</si>
  <si>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</si>
  <si>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</si>
  <si>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</si>
  <si>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</si>
  <si>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</si>
  <si>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</si>
  <si>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</si>
  <si>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</si>
  <si>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</si>
  <si>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</si>
  <si>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</si>
  <si>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</si>
  <si>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</si>
  <si>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</si>
  <si>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</si>
  <si>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</si>
  <si>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</si>
  <si>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</si>
  <si>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</si>
  <si>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</si>
  <si>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</si>
  <si>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</si>
  <si>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</si>
  <si>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</si>
  <si>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</si>
  <si>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</si>
  <si>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</si>
  <si>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</si>
  <si>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</si>
  <si>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</si>
  <si>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</si>
  <si>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</si>
  <si>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</si>
  <si>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</si>
  <si>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</si>
  <si>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</si>
  <si>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</si>
  <si>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</si>
  <si>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</si>
  <si>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</si>
  <si>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</si>
  <si>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</si>
  <si>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</si>
  <si>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</si>
  <si>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</si>
  <si>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</si>
  <si>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</si>
  <si>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</si>
  <si>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</si>
  <si>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</si>
  <si>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</si>
  <si>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</si>
  <si>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</si>
  <si>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</si>
  <si>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</si>
  <si>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</si>
  <si>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</si>
  <si>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</si>
  <si>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</si>
  <si>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</si>
  <si>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</si>
  <si>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</si>
  <si>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</si>
  <si>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</si>
  <si>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</si>
  <si>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</si>
  <si>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</si>
  <si>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</si>
  <si>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</si>
  <si>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</si>
  <si>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</si>
  <si>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</si>
  <si>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</si>
  <si>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</si>
  <si>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</si>
  <si>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</si>
  <si>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</si>
  <si>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</si>
  <si>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</si>
  <si>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</si>
  <si>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</si>
  <si>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</si>
  <si>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</si>
  <si>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</si>
  <si>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</si>
  <si>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</si>
  <si>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</si>
  <si>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</si>
  <si>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</si>
  <si>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</si>
  <si>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</si>
  <si>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</si>
  <si>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</si>
  <si>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</si>
  <si>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</si>
  <si>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</si>
  <si>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</si>
  <si>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</si>
  <si>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</si>
  <si>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</si>
  <si>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</si>
  <si>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</si>
  <si>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</si>
  <si>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</si>
  <si>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</si>
  <si>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</si>
  <si>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</si>
  <si>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</si>
  <si>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</si>
  <si>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</si>
  <si>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</si>
  <si>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</si>
  <si>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</si>
  <si>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</si>
  <si>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</si>
  <si>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</si>
  <si>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</si>
  <si>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</si>
  <si>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</si>
  <si>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</si>
  <si>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</si>
  <si>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</si>
  <si>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</si>
  <si>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</si>
  <si>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</si>
  <si>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</si>
  <si>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</si>
  <si>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</si>
  <si>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</si>
  <si>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</si>
  <si>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</si>
  <si>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</si>
  <si>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</si>
  <si>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</si>
  <si>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</si>
  <si>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</si>
  <si>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</si>
  <si>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</si>
  <si>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</si>
  <si>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</si>
  <si>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</si>
  <si>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</si>
  <si>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</si>
  <si>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</si>
  <si>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</si>
  <si>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</si>
  <si>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</si>
  <si>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</si>
  <si>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</si>
  <si>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</si>
  <si>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</si>
  <si>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</si>
  <si>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</si>
  <si>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</si>
  <si>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</si>
  <si>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</si>
  <si>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</si>
  <si>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</si>
  <si>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</si>
  <si>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</si>
  <si>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</si>
  <si>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</si>
  <si>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</si>
  <si>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</si>
  <si>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</si>
  <si>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</si>
  <si>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</si>
  <si>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</si>
  <si>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</si>
  <si>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</si>
  <si>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</si>
  <si>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</si>
  <si>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</si>
  <si>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</si>
  <si>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</si>
  <si>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</si>
  <si>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</si>
  <si>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</si>
  <si>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</si>
  <si>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</si>
  <si>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</si>
  <si>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</si>
  <si>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</si>
  <si>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</si>
  <si>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</si>
  <si>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</si>
  <si>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</si>
  <si>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</si>
  <si>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</si>
  <si>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</si>
  <si>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</si>
  <si>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</si>
  <si>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</si>
  <si>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</si>
  <si>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</si>
  <si>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</si>
  <si>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</si>
  <si>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</si>
  <si>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</si>
  <si>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</si>
  <si>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</si>
  <si>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</si>
  <si>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</si>
  <si>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</si>
  <si>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</si>
  <si>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</si>
  <si>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</si>
  <si>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</si>
  <si>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</si>
  <si>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</si>
  <si>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</si>
  <si>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</si>
  <si>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</si>
  <si>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</si>
  <si>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</si>
  <si>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</si>
  <si>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</si>
  <si>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</si>
  <si>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</si>
  <si>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</si>
  <si>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</si>
  <si>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</si>
  <si>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</si>
  <si>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</si>
  <si>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</si>
  <si>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</si>
  <si>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</si>
  <si>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</si>
  <si>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</si>
  <si>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</si>
  <si>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</si>
  <si>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</si>
  <si>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</si>
  <si>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</si>
  <si>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</si>
  <si>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</si>
  <si>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</si>
  <si>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</si>
  <si>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</si>
  <si>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</si>
  <si>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</si>
  <si>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</si>
  <si>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</si>
  <si>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</si>
  <si>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</si>
  <si>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</si>
  <si>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</si>
  <si>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</si>
  <si>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</si>
  <si>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</si>
  <si>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</si>
  <si>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</si>
  <si>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</si>
  <si>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</si>
  <si>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</si>
  <si>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</si>
  <si>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</si>
  <si>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</si>
  <si>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</si>
  <si>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</si>
  <si>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</si>
  <si>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</si>
  <si>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</si>
  <si>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</si>
  <si>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</si>
  <si>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</si>
  <si>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</si>
  <si>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</si>
  <si>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</si>
  <si>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01.01.2012 г. до 30.06.2012 г.</t>
  </si>
  <si>
    <t>Дата на съставяне: 10.07.2012 г.</t>
  </si>
  <si>
    <t>10.07.2012 г.</t>
  </si>
  <si>
    <t xml:space="preserve">Дата на съставяне:     10.07.2012 г.                                  </t>
  </si>
  <si>
    <t xml:space="preserve">Дата  на съставяне:10.07.2012 г.                                                                                                                                </t>
  </si>
  <si>
    <t xml:space="preserve">Дата на съставяне: 10.07.2012 г.                    </t>
  </si>
  <si>
    <t>Дата на съставяне:10.07.2012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</si>
</sst>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5">
      <selection activeCell="C75" sqref="C7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855</v>
      </c>
      <c r="F3" s="217" t="s">
        <v>2</v>
      </c>
      <c r="G3" s="172"/>
      <c r="H3" s="461">
        <v>819364036</v>
      </c>
    </row>
    <row r="4" spans="1:8" ht="15">
      <c r="A4" s="579" t="s">
        <v>3</v>
      </c>
      <c r="B4" s="585"/>
      <c r="C4" s="585"/>
      <c r="D4" s="585"/>
      <c r="E4" s="504" t="s">
        <v>856</v>
      </c>
      <c r="F4" s="581" t="s">
        <v>4</v>
      </c>
      <c r="G4" s="582"/>
      <c r="H4" s="461">
        <v>201</v>
      </c>
    </row>
    <row r="5" spans="1:8" ht="15">
      <c r="A5" s="579" t="s">
        <v>5</v>
      </c>
      <c r="B5" s="580"/>
      <c r="C5" s="580"/>
      <c r="D5" s="580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3488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4915</v>
      </c>
      <c r="D12" s="151">
        <v>5157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</v>
      </c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8406</v>
      </c>
      <c r="D19" s="155">
        <f>SUM(D11:D18)</f>
        <v>8646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6016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8617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8617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8617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781</v>
      </c>
      <c r="H27" s="154">
        <f>SUM(H28:H30)</f>
        <v>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1042</v>
      </c>
      <c r="H28" s="152">
        <v>357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-261</v>
      </c>
      <c r="H29" s="316">
        <v>-261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111</v>
      </c>
      <c r="H31" s="152">
        <v>1026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892</v>
      </c>
      <c r="H33" s="154">
        <f>H27+H31+H32</f>
        <v>1122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10045</v>
      </c>
      <c r="H36" s="154">
        <f>H25+H17+H33</f>
        <v>10275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80</v>
      </c>
      <c r="H53" s="152">
        <v>80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14422</v>
      </c>
      <c r="D55" s="155">
        <f>D19+D20+D21+D27+D32+D45+D51+D53+D54</f>
        <v>14662</v>
      </c>
      <c r="E55" s="237" t="s">
        <v>172</v>
      </c>
      <c r="F55" s="261" t="s">
        <v>173</v>
      </c>
      <c r="G55" s="154">
        <f>G49+G51+G52+G53+G54</f>
        <v>80</v>
      </c>
      <c r="H55" s="154">
        <f>H49+H51+H52+H53+H54</f>
        <v>80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</v>
      </c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3748</v>
      </c>
      <c r="H61" s="154">
        <f>SUM(H62:H68)</f>
        <v>3923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>
        <v>419</v>
      </c>
      <c r="H64" s="152">
        <v>427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</v>
      </c>
      <c r="H66" s="152">
        <v>14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7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11</v>
      </c>
      <c r="D68" s="151">
        <v>12</v>
      </c>
      <c r="E68" s="237" t="s">
        <v>213</v>
      </c>
      <c r="F68" s="242" t="s">
        <v>214</v>
      </c>
      <c r="G68" s="152">
        <v>3302</v>
      </c>
      <c r="H68" s="152">
        <v>3478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792</v>
      </c>
      <c r="H69" s="152">
        <v>715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4540</v>
      </c>
      <c r="H71" s="161">
        <f>H59+H60+H61+H69+H70</f>
        <v>4638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47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58</v>
      </c>
      <c r="D75" s="155">
        <f>SUM(D67:D74)</f>
        <v>13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4540</v>
      </c>
      <c r="H79" s="162">
        <f>H71+H74+H75+H76</f>
        <v>4638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175</v>
      </c>
      <c r="D90" s="151">
        <v>308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182</v>
      </c>
      <c r="D91" s="155">
        <f>SUM(D87:D90)</f>
        <v>315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243</v>
      </c>
      <c r="D93" s="155">
        <f>D64+D75+D84+D91+D92</f>
        <v>331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14665</v>
      </c>
      <c r="D94" s="164">
        <f>D93+D55</f>
        <v>14993</v>
      </c>
      <c r="E94" s="449" t="s">
        <v>270</v>
      </c>
      <c r="F94" s="289" t="s">
        <v>271</v>
      </c>
      <c r="G94" s="165">
        <f>G36+G39+G55+G79</f>
        <v>14665</v>
      </c>
      <c r="H94" s="165">
        <f>H36+H39+H55+H79</f>
        <v>14993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3" t="s">
        <v>859</v>
      </c>
      <c r="D98" s="583"/>
      <c r="E98" s="583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3"/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G22" sqref="G2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 ДУПНИЦА-ТАБАК " АД</v>
      </c>
      <c r="C2" s="588"/>
      <c r="D2" s="588"/>
      <c r="E2" s="588"/>
      <c r="F2" s="590" t="s">
        <v>2</v>
      </c>
      <c r="G2" s="590"/>
      <c r="H2" s="526">
        <f>'справка №1-БАЛАНС'!H3</f>
        <v>819364036</v>
      </c>
    </row>
    <row r="3" spans="1:8" ht="15">
      <c r="A3" s="467" t="s">
        <v>274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89" t="str">
        <f>'справка №1-БАЛАНС'!E5</f>
        <v>от 01.01.2012 г. до 30.06.2012 г.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8</v>
      </c>
      <c r="D9" s="46">
        <v>7</v>
      </c>
      <c r="E9" s="298" t="s">
        <v>284</v>
      </c>
      <c r="F9" s="549" t="s">
        <v>285</v>
      </c>
      <c r="G9" s="550"/>
      <c r="H9" s="550">
        <v>4</v>
      </c>
    </row>
    <row r="10" spans="1:8" ht="12">
      <c r="A10" s="298" t="s">
        <v>286</v>
      </c>
      <c r="B10" s="299" t="s">
        <v>287</v>
      </c>
      <c r="C10" s="46">
        <v>10</v>
      </c>
      <c r="D10" s="46">
        <v>14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122</v>
      </c>
      <c r="D11" s="46">
        <v>122</v>
      </c>
      <c r="E11" s="300" t="s">
        <v>292</v>
      </c>
      <c r="F11" s="549" t="s">
        <v>293</v>
      </c>
      <c r="G11" s="550"/>
      <c r="H11" s="550">
        <v>28</v>
      </c>
    </row>
    <row r="12" spans="1:8" ht="12">
      <c r="A12" s="298" t="s">
        <v>294</v>
      </c>
      <c r="B12" s="299" t="s">
        <v>295</v>
      </c>
      <c r="C12" s="46">
        <v>54</v>
      </c>
      <c r="D12" s="46">
        <v>62</v>
      </c>
      <c r="E12" s="300" t="s">
        <v>78</v>
      </c>
      <c r="F12" s="549" t="s">
        <v>296</v>
      </c>
      <c r="G12" s="550">
        <v>51</v>
      </c>
      <c r="H12" s="550">
        <v>82</v>
      </c>
    </row>
    <row r="13" spans="1:18" ht="12">
      <c r="A13" s="298" t="s">
        <v>297</v>
      </c>
      <c r="B13" s="299" t="s">
        <v>298</v>
      </c>
      <c r="C13" s="46">
        <v>8</v>
      </c>
      <c r="D13" s="46">
        <v>10</v>
      </c>
      <c r="E13" s="301" t="s">
        <v>51</v>
      </c>
      <c r="F13" s="551" t="s">
        <v>299</v>
      </c>
      <c r="G13" s="548">
        <f>SUM(G9:G12)</f>
        <v>51</v>
      </c>
      <c r="H13" s="548">
        <f>SUM(H9:H12)</f>
        <v>114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150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202</v>
      </c>
      <c r="D19" s="49">
        <f>SUM(D9:D15)+D16</f>
        <v>365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44</v>
      </c>
      <c r="H21" s="550">
        <v>53</v>
      </c>
    </row>
    <row r="22" spans="1:8" ht="24">
      <c r="A22" s="304" t="s">
        <v>323</v>
      </c>
      <c r="B22" s="305" t="s">
        <v>324</v>
      </c>
      <c r="C22" s="46">
        <v>11</v>
      </c>
      <c r="D22" s="46">
        <v>16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34</v>
      </c>
      <c r="D23" s="46">
        <v>18</v>
      </c>
      <c r="E23" s="298" t="s">
        <v>329</v>
      </c>
      <c r="F23" s="552" t="s">
        <v>330</v>
      </c>
      <c r="G23" s="550">
        <v>263</v>
      </c>
      <c r="H23" s="550">
        <v>1258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307</v>
      </c>
      <c r="H24" s="548">
        <f>SUM(H19:H23)</f>
        <v>1311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45</v>
      </c>
      <c r="D26" s="49">
        <f>SUM(D22:D25)</f>
        <v>34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247</v>
      </c>
      <c r="D28" s="50">
        <f>D26+D19</f>
        <v>399</v>
      </c>
      <c r="E28" s="127" t="s">
        <v>338</v>
      </c>
      <c r="F28" s="554" t="s">
        <v>339</v>
      </c>
      <c r="G28" s="548">
        <f>G13+G15+G24</f>
        <v>358</v>
      </c>
      <c r="H28" s="548">
        <f>H13+H15+H24</f>
        <v>1425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111</v>
      </c>
      <c r="D30" s="50">
        <f>IF((H28-D28)&gt;0,H28-D28,0)</f>
        <v>1026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247</v>
      </c>
      <c r="D33" s="49">
        <f>D28-D31+D32</f>
        <v>399</v>
      </c>
      <c r="E33" s="127" t="s">
        <v>352</v>
      </c>
      <c r="F33" s="554" t="s">
        <v>353</v>
      </c>
      <c r="G33" s="53">
        <f>G32-G31+G28</f>
        <v>358</v>
      </c>
      <c r="H33" s="53">
        <f>H32-H31+H28</f>
        <v>1425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111</v>
      </c>
      <c r="D34" s="50">
        <f>IF((H33-D33)&gt;0,H33-D33,0)</f>
        <v>1026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111</v>
      </c>
      <c r="D39" s="460">
        <f>+IF((H33-D33-D35)&gt;0,H33-D33-D35,0)</f>
        <v>1026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111</v>
      </c>
      <c r="D41" s="52">
        <f>IF(H39=0,IF(D39-D40&gt;0,D39-D40+H40,0),IF(H39-H40&lt;0,H40-H39+D39,0))</f>
        <v>1026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358</v>
      </c>
      <c r="D42" s="53">
        <f>D33+D35+D39</f>
        <v>1425</v>
      </c>
      <c r="E42" s="128" t="s">
        <v>379</v>
      </c>
      <c r="F42" s="129" t="s">
        <v>380</v>
      </c>
      <c r="G42" s="53">
        <f>G39+G33</f>
        <v>358</v>
      </c>
      <c r="H42" s="53">
        <f>H39+H33</f>
        <v>1425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853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6" t="s">
        <v>862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C16" sqref="C1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01.01.2012 г. до 30.06.2012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81</v>
      </c>
      <c r="D10" s="54">
        <v>146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-38</v>
      </c>
      <c r="D11" s="54">
        <v>-82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-33</v>
      </c>
      <c r="D13" s="54">
        <v>-49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</v>
      </c>
      <c r="D15" s="54">
        <v>-9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9</v>
      </c>
      <c r="D20" s="55">
        <f>SUM(D10:D19)</f>
        <v>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-3</v>
      </c>
      <c r="D37" s="54">
        <v>-6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>
        <v>-1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-4</v>
      </c>
      <c r="D42" s="55">
        <f>SUM(D34:D41)</f>
        <v>-7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5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</v>
      </c>
      <c r="D44" s="132">
        <v>8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7</v>
      </c>
      <c r="D45" s="55">
        <f>D44+D43</f>
        <v>7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7</v>
      </c>
      <c r="D46" s="56">
        <v>7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6"/>
      <c r="D50" s="576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6"/>
      <c r="D52" s="576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I29" sqref="I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01.01.2012 г. до 30.06.2012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1383</v>
      </c>
      <c r="J11" s="58">
        <f>'справка №1-БАЛАНС'!H29+'справка №1-БАЛАНС'!H32</f>
        <v>-261</v>
      </c>
      <c r="K11" s="60"/>
      <c r="L11" s="344">
        <f>SUM(C11:K11)</f>
        <v>10275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1383</v>
      </c>
      <c r="J15" s="61">
        <f t="shared" si="2"/>
        <v>-261</v>
      </c>
      <c r="K15" s="61">
        <f t="shared" si="2"/>
        <v>0</v>
      </c>
      <c r="L15" s="344">
        <f t="shared" si="1"/>
        <v>10275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111</v>
      </c>
      <c r="J16" s="345">
        <f>+'справка №1-БАЛАНС'!G32</f>
        <v>0</v>
      </c>
      <c r="K16" s="60"/>
      <c r="L16" s="344">
        <f t="shared" si="1"/>
        <v>111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-341</v>
      </c>
      <c r="J28" s="60"/>
      <c r="K28" s="60"/>
      <c r="L28" s="344">
        <f t="shared" si="1"/>
        <v>-341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8617</v>
      </c>
      <c r="G29" s="59">
        <f t="shared" si="6"/>
        <v>0</v>
      </c>
      <c r="H29" s="59">
        <f t="shared" si="6"/>
        <v>0</v>
      </c>
      <c r="I29" s="59">
        <f t="shared" si="6"/>
        <v>1153</v>
      </c>
      <c r="J29" s="59">
        <f t="shared" si="6"/>
        <v>-261</v>
      </c>
      <c r="K29" s="59">
        <f t="shared" si="6"/>
        <v>0</v>
      </c>
      <c r="L29" s="344">
        <f t="shared" si="1"/>
        <v>10045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8617</v>
      </c>
      <c r="G32" s="59">
        <f t="shared" si="7"/>
        <v>0</v>
      </c>
      <c r="H32" s="59">
        <f t="shared" si="7"/>
        <v>0</v>
      </c>
      <c r="I32" s="59">
        <f t="shared" si="7"/>
        <v>1153</v>
      </c>
      <c r="J32" s="59">
        <f t="shared" si="7"/>
        <v>-261</v>
      </c>
      <c r="K32" s="59">
        <f t="shared" si="7"/>
        <v>0</v>
      </c>
      <c r="L32" s="344">
        <f t="shared" si="1"/>
        <v>10045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78" t="s">
        <v>868</v>
      </c>
      <c r="E38" s="578"/>
      <c r="F38" s="578"/>
      <c r="G38" s="578"/>
      <c r="H38" s="578"/>
      <c r="I38" s="578"/>
      <c r="J38" s="15" t="s">
        <v>869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 t="s">
        <v>861</v>
      </c>
      <c r="E40" s="538"/>
      <c r="F40" s="538"/>
      <c r="G40" s="538"/>
      <c r="H40" s="538"/>
      <c r="I40" s="538"/>
      <c r="J40" s="538" t="s">
        <v>867</v>
      </c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7">
      <selection activeCell="L12" sqref="L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" ДУПНИЦА-ТАБАК 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от 01.01.2012 г. до 30.06.2012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10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0" t="s">
        <v>527</v>
      </c>
      <c r="R5" s="610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1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1"/>
      <c r="R6" s="611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/>
      <c r="G9" s="74">
        <f>D9+E9-F9</f>
        <v>3488</v>
      </c>
      <c r="H9" s="65"/>
      <c r="I9" s="65"/>
      <c r="J9" s="74">
        <f>G9+H9-I9</f>
        <v>3488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3488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997</v>
      </c>
      <c r="L10" s="65">
        <v>122</v>
      </c>
      <c r="M10" s="65"/>
      <c r="N10" s="74">
        <f aca="true" t="shared" si="4" ref="N10:N39">K10+L10-M10</f>
        <v>1119</v>
      </c>
      <c r="O10" s="65"/>
      <c r="P10" s="65"/>
      <c r="Q10" s="74">
        <f t="shared" si="0"/>
        <v>1119</v>
      </c>
      <c r="R10" s="74">
        <f t="shared" si="1"/>
        <v>4915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</v>
      </c>
      <c r="F11" s="189"/>
      <c r="G11" s="74">
        <f t="shared" si="2"/>
        <v>151</v>
      </c>
      <c r="H11" s="65"/>
      <c r="I11" s="65"/>
      <c r="J11" s="74">
        <f t="shared" si="3"/>
        <v>151</v>
      </c>
      <c r="K11" s="65">
        <v>148</v>
      </c>
      <c r="L11" s="65">
        <v>1</v>
      </c>
      <c r="M11" s="65"/>
      <c r="N11" s="74">
        <f t="shared" si="4"/>
        <v>149</v>
      </c>
      <c r="O11" s="65"/>
      <c r="P11" s="65"/>
      <c r="Q11" s="74">
        <f t="shared" si="0"/>
        <v>149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0</v>
      </c>
      <c r="M12" s="65"/>
      <c r="N12" s="74">
        <f t="shared" si="4"/>
        <v>40</v>
      </c>
      <c r="O12" s="65"/>
      <c r="P12" s="65"/>
      <c r="Q12" s="74">
        <f t="shared" si="0"/>
        <v>40</v>
      </c>
      <c r="R12" s="74">
        <f t="shared" si="1"/>
        <v>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3</v>
      </c>
      <c r="F17" s="194">
        <f>SUM(F9:F16)</f>
        <v>0</v>
      </c>
      <c r="G17" s="74">
        <f t="shared" si="2"/>
        <v>9736</v>
      </c>
      <c r="H17" s="75">
        <f>SUM(H9:H16)</f>
        <v>0</v>
      </c>
      <c r="I17" s="75">
        <f>SUM(I9:I16)</f>
        <v>0</v>
      </c>
      <c r="J17" s="74">
        <f t="shared" si="3"/>
        <v>9736</v>
      </c>
      <c r="K17" s="75">
        <f>SUM(K9:K16)</f>
        <v>1207</v>
      </c>
      <c r="L17" s="75">
        <f>SUM(L9:L16)</f>
        <v>123</v>
      </c>
      <c r="M17" s="75">
        <f>SUM(M9:M16)</f>
        <v>0</v>
      </c>
      <c r="N17" s="74">
        <f t="shared" si="4"/>
        <v>1330</v>
      </c>
      <c r="O17" s="75">
        <f>SUM(O9:O16)</f>
        <v>0</v>
      </c>
      <c r="P17" s="75">
        <f>SUM(P9:P16)</f>
        <v>0</v>
      </c>
      <c r="Q17" s="74">
        <f t="shared" si="5"/>
        <v>1330</v>
      </c>
      <c r="R17" s="74">
        <f t="shared" si="6"/>
        <v>8406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/>
      <c r="G18" s="74">
        <f t="shared" si="2"/>
        <v>6016</v>
      </c>
      <c r="H18" s="63"/>
      <c r="I18" s="63"/>
      <c r="J18" s="74">
        <f t="shared" si="3"/>
        <v>6016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6016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3</v>
      </c>
      <c r="F40" s="438">
        <f aca="true" t="shared" si="13" ref="F40:R40">F17+F18+F19+F25+F38+F39</f>
        <v>0</v>
      </c>
      <c r="G40" s="438">
        <f t="shared" si="13"/>
        <v>15752</v>
      </c>
      <c r="H40" s="438">
        <f t="shared" si="13"/>
        <v>0</v>
      </c>
      <c r="I40" s="438">
        <f t="shared" si="13"/>
        <v>0</v>
      </c>
      <c r="J40" s="438">
        <f t="shared" si="13"/>
        <v>15752</v>
      </c>
      <c r="K40" s="438">
        <f t="shared" si="13"/>
        <v>1207</v>
      </c>
      <c r="L40" s="438">
        <f t="shared" si="13"/>
        <v>123</v>
      </c>
      <c r="M40" s="438">
        <f t="shared" si="13"/>
        <v>0</v>
      </c>
      <c r="N40" s="438">
        <f t="shared" si="13"/>
        <v>1330</v>
      </c>
      <c r="O40" s="438">
        <f t="shared" si="13"/>
        <v>0</v>
      </c>
      <c r="P40" s="438">
        <f t="shared" si="13"/>
        <v>0</v>
      </c>
      <c r="Q40" s="438">
        <f t="shared" si="13"/>
        <v>1330</v>
      </c>
      <c r="R40" s="438">
        <f t="shared" si="13"/>
        <v>14422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608" t="s">
        <v>857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85">
      <selection activeCell="D90" sqref="D9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01.01.2012 г. до 30.06.2012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11</v>
      </c>
      <c r="D28" s="108">
        <v>11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47</v>
      </c>
      <c r="D38" s="105">
        <f>SUM(D39:D42)</f>
        <v>0</v>
      </c>
      <c r="E38" s="121">
        <f>SUM(E39:E42)</f>
        <v>47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47</v>
      </c>
      <c r="D42" s="108"/>
      <c r="E42" s="120">
        <f t="shared" si="0"/>
        <v>47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58</v>
      </c>
      <c r="D43" s="104">
        <f>D24+D28+D29+D31+D30+D32+D33+D38</f>
        <v>11</v>
      </c>
      <c r="E43" s="118">
        <f>E24+E28+E29+E31+E30+E32+E33+E38</f>
        <v>47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58</v>
      </c>
      <c r="D44" s="103">
        <f>D43+D21+D19+D9</f>
        <v>11</v>
      </c>
      <c r="E44" s="118">
        <f>E43+E21+E19+E9</f>
        <v>47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80</v>
      </c>
      <c r="D68" s="108"/>
      <c r="E68" s="119">
        <f t="shared" si="1"/>
        <v>80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3668</v>
      </c>
      <c r="D85" s="104">
        <f>SUM(D86:D90)+D94</f>
        <v>29</v>
      </c>
      <c r="E85" s="104">
        <f>SUM(E86:E90)+E94</f>
        <v>3639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419</v>
      </c>
      <c r="D87" s="108"/>
      <c r="E87" s="119">
        <f t="shared" si="1"/>
        <v>419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20</v>
      </c>
      <c r="D89" s="108">
        <v>20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3222</v>
      </c>
      <c r="D90" s="103">
        <f>SUM(D91:D93)</f>
        <v>2</v>
      </c>
      <c r="E90" s="103">
        <f>SUM(E91:E93)</f>
        <v>3220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2</v>
      </c>
      <c r="D91" s="108">
        <v>2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1569</v>
      </c>
      <c r="D92" s="108"/>
      <c r="E92" s="119">
        <f t="shared" si="1"/>
        <v>1569</v>
      </c>
      <c r="F92" s="108"/>
    </row>
    <row r="93" spans="1:6" ht="12">
      <c r="A93" s="396" t="s">
        <v>663</v>
      </c>
      <c r="B93" s="397" t="s">
        <v>754</v>
      </c>
      <c r="C93" s="108">
        <v>1651</v>
      </c>
      <c r="D93" s="108"/>
      <c r="E93" s="119">
        <f t="shared" si="1"/>
        <v>1651</v>
      </c>
      <c r="F93" s="108"/>
    </row>
    <row r="94" spans="1:6" ht="12">
      <c r="A94" s="396" t="s">
        <v>755</v>
      </c>
      <c r="B94" s="397" t="s">
        <v>756</v>
      </c>
      <c r="C94" s="108">
        <v>7</v>
      </c>
      <c r="D94" s="108">
        <v>7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792</v>
      </c>
      <c r="D95" s="108"/>
      <c r="E95" s="119">
        <f t="shared" si="1"/>
        <v>792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4460</v>
      </c>
      <c r="D96" s="104">
        <f>D85+D80+D75+D71+D95</f>
        <v>29</v>
      </c>
      <c r="E96" s="104">
        <f>E85+E80+E75+E71+E95</f>
        <v>4431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4540</v>
      </c>
      <c r="D97" s="104">
        <f>D96+D68+D66</f>
        <v>29</v>
      </c>
      <c r="E97" s="104">
        <f>E96+E68+E66</f>
        <v>4511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I12" sqref="I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01.01.2012 г. до 30.06.2012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>
        <v>1595058</v>
      </c>
      <c r="D12" s="98"/>
      <c r="E12" s="98"/>
      <c r="F12" s="98">
        <v>184</v>
      </c>
      <c r="G12" s="98">
        <v>25</v>
      </c>
      <c r="H12" s="98">
        <v>34</v>
      </c>
      <c r="I12" s="434">
        <f>F12+G12-H12</f>
        <v>175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1595058</v>
      </c>
      <c r="D17" s="85">
        <f t="shared" si="1"/>
        <v>0</v>
      </c>
      <c r="E17" s="85">
        <f t="shared" si="1"/>
        <v>0</v>
      </c>
      <c r="F17" s="85">
        <f t="shared" si="1"/>
        <v>184</v>
      </c>
      <c r="G17" s="85">
        <f t="shared" si="1"/>
        <v>25</v>
      </c>
      <c r="H17" s="85">
        <f t="shared" si="1"/>
        <v>34</v>
      </c>
      <c r="I17" s="434">
        <f t="shared" si="0"/>
        <v>175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37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01.01.2012 г. до 30.06.2012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2012-07-12T08:35:16Z</cp:lastPrinted>
  <dcterms:created xsi:type="dcterms:W3CDTF">2000-06-29T12:02:40Z</dcterms:created>
  <dcterms:modified xsi:type="dcterms:W3CDTF">2012-07-13T06:05:57Z</dcterms:modified>
  <cp:category/>
  <cp:version/>
  <cp:contentType/>
  <cp:contentStatus/>
</cp:coreProperties>
</file>