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<sst xmlns="http://schemas.openxmlformats.org/spreadsheetml/2006/main" count="1070" uniqueCount="910">
  <si>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</si>
  <si>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</si>
  <si>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</si>
  <si>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</si>
  <si>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</si>
  <si>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</si>
  <si>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</si>
  <si>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</si>
  <si>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</si>
  <si>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</si>
  <si>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</si>
  <si>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</si>
  <si>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</si>
  <si>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</si>
  <si>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</si>
  <si>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</si>
  <si>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</si>
  <si>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</si>
  <si>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</si>
  <si>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</si>
  <si>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</si>
  <si>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</si>
  <si>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</si>
  <si>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</si>
  <si>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</si>
  <si>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</si>
  <si>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</si>
  <si>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</si>
  <si>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</si>
  <si>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</si>
  <si>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</si>
  <si>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</si>
  <si>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</si>
  <si>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</si>
  <si>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</si>
  <si>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</si>
  <si>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</si>
  <si>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</si>
  <si>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</si>
  <si>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</si>
  <si>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</si>
  <si>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</si>
  <si>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</si>
  <si>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</si>
  <si>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</si>
  <si>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</si>
  <si>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</si>
  <si>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</si>
  <si>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</si>
  <si>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</si>
  <si>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</si>
  <si>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</si>
  <si>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</si>
  <si>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</si>
  <si>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</si>
  <si>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</si>
  <si>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</si>
  <si>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</si>
  <si>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</si>
  <si>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</si>
  <si>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</si>
  <si>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</si>
  <si>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</si>
  <si>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</si>
  <si>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</si>
  <si>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</si>
  <si>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</si>
  <si>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</si>
  <si>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</si>
  <si>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</si>
  <si>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</si>
  <si>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</si>
  <si>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</si>
  <si>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</si>
  <si>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</si>
  <si>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</si>
  <si>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</si>
  <si>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</si>
  <si>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</si>
  <si>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</si>
  <si>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</si>
  <si>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</si>
  <si>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</si>
  <si>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</si>
  <si>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</si>
  <si>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</si>
  <si>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</si>
  <si>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</si>
  <si>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</si>
  <si>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</si>
  <si>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</si>
  <si>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</si>
  <si>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</si>
  <si>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</si>
  <si>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</si>
  <si>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</si>
  <si>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</si>
  <si>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</si>
  <si>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</si>
  <si>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</si>
  <si>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</si>
  <si>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</si>
  <si>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</si>
  <si>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</si>
  <si>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</si>
  <si>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</si>
  <si>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</si>
  <si>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</si>
  <si>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</si>
  <si>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</si>
  <si>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</si>
  <si>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</si>
  <si>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</si>
  <si>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</si>
  <si>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</si>
  <si>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</si>
  <si>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</si>
  <si>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</si>
  <si>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</si>
  <si>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</si>
  <si>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</si>
  <si>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</si>
  <si>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</si>
  <si>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</si>
  <si>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</si>
  <si>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</si>
  <si>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</si>
  <si>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</si>
  <si>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</si>
  <si>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</si>
  <si>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</si>
  <si>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</si>
  <si>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</si>
  <si>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</si>
  <si>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</si>
  <si>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</si>
  <si>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</si>
  <si>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</si>
  <si>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</si>
  <si>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</si>
  <si>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</si>
  <si>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</si>
  <si>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</si>
  <si>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</si>
  <si>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</si>
  <si>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</si>
  <si>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</si>
  <si>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</si>
  <si>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</si>
  <si>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</si>
  <si>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</si>
  <si>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</si>
  <si>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</si>
  <si>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</si>
  <si>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</si>
  <si>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</si>
  <si>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</si>
  <si>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</si>
  <si>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</si>
  <si>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</si>
  <si>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</si>
  <si>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</si>
  <si>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</si>
  <si>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</si>
  <si>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</si>
  <si>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</si>
  <si>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</si>
  <si>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</si>
  <si>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</si>
  <si>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</si>
  <si>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</si>
  <si>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</si>
  <si>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</si>
  <si>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</si>
  <si>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</si>
  <si>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</si>
  <si>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</si>
  <si>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</si>
  <si>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</si>
  <si>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</si>
  <si>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</si>
  <si>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</si>
  <si>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</si>
  <si>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</si>
  <si>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</si>
  <si>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</si>
  <si>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</si>
  <si>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</si>
  <si>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</si>
  <si>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</si>
  <si>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</si>
  <si>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</si>
  <si>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</si>
  <si>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</si>
  <si>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</si>
  <si>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</si>
  <si>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</si>
  <si>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</si>
  <si>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</si>
  <si>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</si>
  <si>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</si>
  <si>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</si>
  <si>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</si>
  <si>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</si>
  <si>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</si>
  <si>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</si>
  <si>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</si>
  <si>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</si>
  <si>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</si>
  <si>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</si>
  <si>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</si>
  <si>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</si>
  <si>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</si>
  <si>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</si>
  <si>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</si>
  <si>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</si>
  <si>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</si>
  <si>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</si>
  <si>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</si>
  <si>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</si>
  <si>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</si>
  <si>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</si>
  <si>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</si>
  <si>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</si>
  <si>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</si>
  <si>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</si>
  <si>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</si>
  <si>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</si>
  <si>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</si>
  <si>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</si>
  <si>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</si>
  <si>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</si>
  <si>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</si>
  <si>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</si>
  <si>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</si>
  <si>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</si>
  <si>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</si>
  <si>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</si>
  <si>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</si>
  <si>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</si>
  <si>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</si>
  <si>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</si>
  <si>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</si>
  <si>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</si>
  <si>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</si>
  <si>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</si>
  <si>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</si>
  <si>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</si>
  <si>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</si>
  <si>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</si>
  <si>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</si>
  <si>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</si>
  <si>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</si>
  <si>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</si>
  <si>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</si>
  <si>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</si>
  <si>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</si>
  <si>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</si>
  <si>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</si>
  <si>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</si>
  <si>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</si>
  <si>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</si>
  <si>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</si>
  <si>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</si>
  <si>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</si>
  <si>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</si>
  <si>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</si>
  <si>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</si>
  <si>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</si>
  <si>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</si>
  <si>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</si>
  <si>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</si>
  <si>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</si>
  <si>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</si>
  <si>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</si>
  <si>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</si>
  <si>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</si>
  <si>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</si>
  <si>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</si>
  <si>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</si>
  <si>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</si>
  <si>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</si>
  <si>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</si>
  <si>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</si>
  <si>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</si>
  <si>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</si>
  <si>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</si>
  <si>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</si>
  <si>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</si>
  <si>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</si>
  <si>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</si>
  <si>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</si>
  <si>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</si>
  <si>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</si>
  <si>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</si>
  <si>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</si>
  <si>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</si>
  <si>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</si>
  <si>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</si>
  <si>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</si>
  <si>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</si>
  <si>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</si>
  <si>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</si>
  <si>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</si>
  <si>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</si>
  <si>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</si>
  <si>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</si>
  <si>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</si>
  <si>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</si>
  <si>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</si>
  <si>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</si>
  <si>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</si>
  <si>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</si>
  <si>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</si>
  <si>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</si>
  <si>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</si>
  <si>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</si>
  <si>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</si>
  <si>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</si>
  <si>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</si>
  <si>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</si>
  <si>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</si>
  <si>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</si>
  <si>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</si>
  <si>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</si>
  <si>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</si>
  <si>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</si>
  <si>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</si>
  <si>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</si>
  <si>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</si>
  <si>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</si>
  <si>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</si>
  <si>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</si>
  <si>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</si>
  <si>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</si>
  <si>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</si>
  <si>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</si>
  <si>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</si>
  <si>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</si>
  <si>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</si>
  <si>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</si>
  <si>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</si>
  <si>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</si>
  <si>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</si>
  <si>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</si>
  <si>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</si>
  <si>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</si>
  <si>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</si>
  <si>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</si>
  <si>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</si>
  <si>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</si>
  <si>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</si>
  <si>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</si>
  <si>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</si>
  <si>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</si>
  <si>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</si>
  <si>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</si>
  <si>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</si>
  <si>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</si>
  <si>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</si>
  <si>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</si>
  <si>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</si>
  <si>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</si>
  <si>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</si>
  <si>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</si>
  <si>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</si>
  <si>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</si>
  <si>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</si>
  <si>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</si>
  <si>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</si>
  <si>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</si>
  <si>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</si>
  <si>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</si>
  <si>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</si>
  <si>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</si>
  <si>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</si>
  <si>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</si>
  <si>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</si>
  <si>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</si>
  <si>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</si>
  <si>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</si>
  <si>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</si>
  <si>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</si>
  <si>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</si>
  <si>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</si>
  <si>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</si>
  <si>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</si>
  <si>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</si>
  <si>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</si>
  <si>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</si>
  <si>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</si>
  <si>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</si>
  <si>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</si>
  <si>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</si>
  <si>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</si>
  <si>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</si>
  <si>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</si>
  <si>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</si>
  <si>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</si>
  <si>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</si>
  <si>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</si>
  <si>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</si>
  <si>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</si>
  <si>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</si>
  <si>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</si>
  <si>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</si>
  <si>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</si>
  <si>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</si>
  <si>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</si>
  <si>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</si>
  <si>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</si>
  <si>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</si>
  <si>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</si>
  <si>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</si>
  <si>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</si>
  <si>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</si>
  <si>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</si>
  <si>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</si>
  <si>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</si>
  <si>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</si>
  <si>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</si>
  <si>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</si>
  <si>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</si>
  <si>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</si>
  <si>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</si>
  <si>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</si>
  <si>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</si>
  <si>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</si>
  <si>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</si>
  <si>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</si>
  <si>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</si>
  <si>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</si>
  <si>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</si>
  <si>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</si>
  <si>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</si>
  <si>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</si>
  <si>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</si>
  <si>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</si>
  <si>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</si>
  <si>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</si>
  <si>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</si>
  <si>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</si>
  <si>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</si>
  <si>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</si>
  <si>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</si>
  <si>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</si>
  <si>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</si>
  <si>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</si>
  <si>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</si>
  <si>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</si>
  <si>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</si>
  <si>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</si>
  <si>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</si>
  <si>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</si>
  <si>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</si>
  <si>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</si>
  <si>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</si>
  <si>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</si>
  <si>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</si>
  <si>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</si>
  <si>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</si>
  <si>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</si>
  <si>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</si>
  <si>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</si>
  <si>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</si>
  <si>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</si>
  <si>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</si>
  <si>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</si>
  <si>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</si>
  <si>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</si>
  <si>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</si>
  <si>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</si>
  <si>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</si>
  <si>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</si>
  <si>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</si>
  <si>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</si>
  <si>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</si>
  <si>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</si>
  <si>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</si>
  <si>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</si>
  <si>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</si>
  <si>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</si>
  <si>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</si>
  <si>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</si>
  <si>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</si>
  <si>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</si>
  <si>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</si>
  <si>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</si>
  <si>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</si>
  <si>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</si>
  <si>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</si>
  <si>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</si>
  <si>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</si>
  <si>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</si>
  <si>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</si>
  <si>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</si>
  <si>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</si>
  <si>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</si>
  <si>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</si>
  <si>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</si>
  <si>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</si>
  <si>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</si>
  <si>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</si>
  <si>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</si>
  <si>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</si>
  <si>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</si>
  <si>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</si>
  <si>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</si>
  <si>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</si>
  <si>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</si>
  <si>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</si>
  <si>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</si>
  <si>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</si>
  <si>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</si>
  <si>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</si>
  <si>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</si>
  <si>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</si>
  <si>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</si>
  <si>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</si>
  <si>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</si>
  <si>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</si>
  <si>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</si>
  <si>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</si>
  <si>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</si>
  <si>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</si>
  <si>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</si>
  <si>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</si>
  <si>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</si>
  <si>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</si>
  <si>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</si>
  <si>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</si>
  <si>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</si>
  <si>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</si>
  <si>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</si>
  <si>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</si>
  <si>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</si>
  <si>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</si>
  <si>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</si>
  <si>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</si>
  <si>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</si>
  <si>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</si>
  <si>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</si>
  <si>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</si>
  <si>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</si>
  <si>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</si>
  <si>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</si>
  <si>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</si>
  <si>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</si>
  <si>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</si>
  <si>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</si>
  <si>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</si>
  <si>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</si>
  <si>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</si>
  <si>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</si>
  <si>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</si>
  <si>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</si>
  <si>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</si>
  <si>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</si>
  <si>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</si>
  <si>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</si>
  <si>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</si>
  <si>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</si>
  <si>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</si>
  <si>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</si>
  <si>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</si>
  <si>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</si>
  <si>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</si>
  <si>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</si>
  <si>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</si>
  <si>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</si>
  <si>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</si>
  <si>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</si>
  <si>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</si>
  <si>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</si>
  <si>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</si>
  <si>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</si>
  <si>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</si>
  <si>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</si>
  <si>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</si>
  <si>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</si>
  <si>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</si>
  <si>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</si>
  <si>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</si>
  <si>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</si>
  <si>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</si>
  <si>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</si>
  <si>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</si>
  <si>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</si>
  <si>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</si>
  <si>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</si>
  <si>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</si>
  <si>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</si>
  <si>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</si>
  <si>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</si>
  <si>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</si>
  <si>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</si>
  <si>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</si>
  <si>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</si>
  <si>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</si>
  <si>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</si>
  <si>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</si>
  <si>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</si>
  <si>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</si>
  <si>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</si>
  <si>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</si>
  <si>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</si>
  <si>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</si>
  <si>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</si>
  <si>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</si>
  <si>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</si>
  <si>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</si>
  <si>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</si>
  <si>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</si>
  <si>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</si>
  <si>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</si>
  <si>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</si>
  <si>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</si>
  <si>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</si>
  <si>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</si>
  <si>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</si>
  <si>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</si>
  <si>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</si>
  <si>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</si>
  <si>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</si>
  <si>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</si>
  <si>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</si>
  <si>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</si>
  <si>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</si>
  <si>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</si>
  <si>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</si>
  <si>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</si>
  <si>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</si>
  <si>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</si>
  <si>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</si>
  <si>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</si>
  <si>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</si>
  <si>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</si>
  <si>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</si>
  <si>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</si>
  <si>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</si>
  <si>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</si>
  <si>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</si>
  <si>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</si>
  <si>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</si>
  <si>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</si>
  <si>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</si>
  <si>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</si>
  <si>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</si>
  <si>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</si>
  <si>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</si>
  <si>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</si>
  <si>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</si>
  <si>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</si>
  <si>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</si>
  <si>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</si>
  <si>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</si>
  <si>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</si>
  <si>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</si>
  <si>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</si>
  <si>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</si>
  <si>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</si>
  <si>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</si>
  <si>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</si>
  <si>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</si>
  <si>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</si>
  <si>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</si>
  <si>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</si>
  <si>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</si>
  <si>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</si>
  <si>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</si>
  <si>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</si>
  <si>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</si>
  <si>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</si>
  <si>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</si>
  <si>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</si>
  <si>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</si>
  <si>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</si>
  <si>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</si>
  <si>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</si>
  <si>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</si>
  <si>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</si>
  <si>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</si>
  <si>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</si>
  <si>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</si>
  <si>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</si>
  <si>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</si>
  <si>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</si>
  <si>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</si>
  <si>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</si>
  <si>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</si>
  <si>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</si>
  <si>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</si>
  <si>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</si>
  <si>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</si>
  <si>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</si>
  <si>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</si>
  <si>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</si>
  <si>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</si>
  <si>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</si>
  <si>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</si>
  <si>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</si>
  <si>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</si>
  <si>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</si>
  <si>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</si>
  <si>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</si>
  <si>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</si>
  <si>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</si>
  <si>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</si>
  <si>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</si>
  <si>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</si>
  <si>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</si>
  <si>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</si>
  <si>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</si>
  <si>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</si>
  <si>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</si>
  <si>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</si>
  <si>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</si>
  <si>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</si>
  <si>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</si>
  <si>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</si>
  <si>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</si>
  <si>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</si>
  <si>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</si>
  <si>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</si>
  <si>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</si>
  <si>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</si>
  <si>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</si>
  <si>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</si>
  <si>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</si>
  <si>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</si>
  <si>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</si>
  <si>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</si>
  <si>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</si>
  <si>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</si>
  <si>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</si>
  <si>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</si>
  <si>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</si>
  <si>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</si>
  <si>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</si>
  <si>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</si>
  <si>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</si>
  <si>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</si>
  <si>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</si>
  <si>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</si>
  <si>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</si>
  <si>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</si>
  <si>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</si>
  <si>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</si>
  <si>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</si>
  <si>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</si>
  <si>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</si>
  <si>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</si>
  <si>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</si>
  <si>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</si>
  <si>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</si>
  <si>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</si>
  <si>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</si>
  <si>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</si>
  <si>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</si>
  <si>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</si>
  <si>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</si>
  <si>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</si>
  <si>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</si>
  <si>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</si>
  <si>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</si>
  <si>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</si>
  <si>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</si>
  <si>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</si>
  <si>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</si>
  <si>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</si>
  <si>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</si>
  <si>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</si>
  <si>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</si>
  <si>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</si>
  <si>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</si>
  <si>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</si>
  <si>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</si>
  <si>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</si>
  <si>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</si>
  <si>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</si>
  <si>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</si>
  <si>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</si>
  <si>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</si>
  <si>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</si>
  <si>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</si>
  <si>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</si>
  <si>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</si>
  <si>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</si>
  <si>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</si>
  <si>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</si>
  <si>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</si>
  <si>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</si>
  <si>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</si>
  <si>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</si>
  <si>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</si>
  <si>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</si>
  <si>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</si>
  <si>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</si>
  <si>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</si>
  <si>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</si>
  <si>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</si>
  <si>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</si>
  <si>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</si>
  <si>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</si>
  <si>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</si>
  <si>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</si>
  <si>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</si>
  <si>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</si>
  <si>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</si>
  <si>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</si>
  <si>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</si>
  <si>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</si>
  <si>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</si>
  <si>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</si>
  <si>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</si>
  <si>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</si>
  <si>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</si>
  <si>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</si>
  <si>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</si>
  <si>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</si>
  <si>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</si>
  <si>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</si>
  <si>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</si>
  <si>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</si>
  <si>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</si>
  <si>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</si>
  <si>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</si>
  <si>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</si>
  <si>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</si>
  <si>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</si>
  <si>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</si>
  <si>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</si>
  <si>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</si>
  <si>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</si>
  <si>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</si>
  <si>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</si>
  <si>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</si>
  <si>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</si>
  <si>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</si>
  <si>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</si>
  <si>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</si>
  <si>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</si>
  <si>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</si>
  <si>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</si>
  <si>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</si>
  <si>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</si>
  <si>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</si>
  <si>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</si>
  <si>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</si>
  <si>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</si>
  <si>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</si>
  <si>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</si>
  <si>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</si>
  <si>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</si>
  <si>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</si>
  <si>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</si>
  <si>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</si>
  <si>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</si>
  <si>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</si>
  <si>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</si>
  <si>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</si>
  <si>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</si>
  <si>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</si>
  <si>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</si>
  <si>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</si>
  <si>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</si>
  <si>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</si>
  <si>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</si>
  <si>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</si>
  <si>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</si>
  <si>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</si>
  <si>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</si>
  <si>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</si>
  <si>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</si>
  <si>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</si>
  <si>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</si>
  <si>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</si>
  <si>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</si>
  <si>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</si>
  <si>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</si>
  <si>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</si>
  <si>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</si>
  <si>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</si>
  <si>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</si>
  <si>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</si>
  <si>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</si>
  <si>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</si>
  <si>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</si>
  <si>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</si>
  <si>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</si>
  <si>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</si>
  <si>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</si>
  <si>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 xml:space="preserve">                     Христо Илиев</t>
  </si>
  <si>
    <t>Христо Илиев</t>
  </si>
  <si>
    <t xml:space="preserve">                            Ръководител:  Христо Илиев</t>
  </si>
  <si>
    <t xml:space="preserve">                         ІІІ-то  тримесечие 2010 год.</t>
  </si>
  <si>
    <t xml:space="preserve">                            28 октомври  2010 год.</t>
  </si>
  <si>
    <t>Вид на отчета:    неконсолидиран  ІІІ-то  тримесечие  2010г.</t>
  </si>
  <si>
    <t>Отчетен период: ІІІ-то тримесечие 2010г.</t>
  </si>
  <si>
    <t>Дата на съставяне: 28 октомври 2010г.</t>
  </si>
  <si>
    <t xml:space="preserve">                                    ІІІ-то тримесечие 2010 год.</t>
  </si>
  <si>
    <t>Дата на съставяне  :       28 октомври  2010год.</t>
  </si>
  <si>
    <t>ІІІ-то  тримесечие 2010 г.</t>
  </si>
  <si>
    <t xml:space="preserve">          28 октомври 2010 г.</t>
  </si>
  <si>
    <r>
      <t xml:space="preserve">Отчетен период:  ІІІ-то  тримесечие 2010г.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</si>
  <si>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28 октомври  2010 год.</t>
  </si>
  <si>
    <t xml:space="preserve">Дата  на съставяне: 28 октомври 2010 г.                                                                                                                              </t>
  </si>
  <si>
    <t xml:space="preserve">                             28 октомври 2010 г.</t>
  </si>
  <si>
    <t xml:space="preserve">                                                                                                                               28 октомври  2010 г.</t>
  </si>
  <si>
    <t>Отчетен период: ІІІ-то тримесечие  2010 год.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</si>
</sst>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43" fontId="5" fillId="3" borderId="1" xfId="15" applyFont="1" applyFill="1" applyBorder="1" applyAlignment="1" applyProtection="1">
      <alignment horizontal="right" vertical="center" wrapText="1"/>
      <protection locked="0"/>
    </xf>
    <xf numFmtId="43" fontId="4" fillId="0" borderId="1" xfId="15" applyFont="1" applyBorder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Continuous" vertical="center" wrapText="1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tabSelected="1" workbookViewId="0" topLeftCell="B82">
      <selection activeCell="E109" sqref="E109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895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2054</v>
      </c>
      <c r="H27" s="206">
        <f>SUM(H28:H30)</f>
        <v>2201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-147</v>
      </c>
      <c r="H29" s="389"/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>
        <v>2</v>
      </c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/>
      <c r="H32" s="389">
        <v>-147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2056</v>
      </c>
      <c r="H33" s="206">
        <f>H27+H31+H32</f>
        <v>2054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5013</v>
      </c>
      <c r="D34" s="207">
        <f>SUM(D35:D38)</f>
        <v>5013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2534</v>
      </c>
      <c r="D35" s="203">
        <v>2534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9946</v>
      </c>
      <c r="H36" s="206">
        <f>H25+H17+H33</f>
        <v>9944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666</v>
      </c>
      <c r="D38" s="203">
        <v>666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5013</v>
      </c>
      <c r="D45" s="207">
        <f>D34+D39+D44</f>
        <v>5013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6450</v>
      </c>
      <c r="D47" s="203">
        <v>6331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4201</v>
      </c>
      <c r="D48" s="203">
        <v>4024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10651</v>
      </c>
      <c r="D51" s="207">
        <f>SUM(D47:D50)</f>
        <v>10355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15664</v>
      </c>
      <c r="D55" s="207">
        <f>D19+D20+D21+D27+D32+D45+D51+D53+D54</f>
        <v>15368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551</v>
      </c>
      <c r="H59" s="204">
        <v>469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1938</v>
      </c>
      <c r="H61" s="206">
        <f>SUM(H62:H68)</f>
        <v>2046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1619</v>
      </c>
      <c r="H62" s="204">
        <v>1660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255</v>
      </c>
      <c r="H64" s="204">
        <v>347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54</v>
      </c>
      <c r="H66" s="204">
        <v>26</v>
      </c>
    </row>
    <row r="67" spans="1:8" ht="15">
      <c r="A67" s="289" t="s">
        <v>206</v>
      </c>
      <c r="B67" s="295" t="s">
        <v>207</v>
      </c>
      <c r="C67" s="203">
        <v>1985</v>
      </c>
      <c r="D67" s="203">
        <v>1658</v>
      </c>
      <c r="E67" s="291" t="s">
        <v>208</v>
      </c>
      <c r="F67" s="296" t="s">
        <v>209</v>
      </c>
      <c r="G67" s="204">
        <v>6</v>
      </c>
      <c r="H67" s="204">
        <v>7</v>
      </c>
    </row>
    <row r="68" spans="1:8" ht="15">
      <c r="A68" s="289" t="s">
        <v>210</v>
      </c>
      <c r="B68" s="295" t="s">
        <v>211</v>
      </c>
      <c r="C68" s="203">
        <v>593</v>
      </c>
      <c r="D68" s="203">
        <v>575</v>
      </c>
      <c r="E68" s="291" t="s">
        <v>212</v>
      </c>
      <c r="F68" s="296" t="s">
        <v>213</v>
      </c>
      <c r="G68" s="204">
        <v>4</v>
      </c>
      <c r="H68" s="204">
        <v>6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5857</v>
      </c>
      <c r="H69" s="204">
        <v>5532</v>
      </c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8346</v>
      </c>
      <c r="H71" s="213">
        <f>H59+H60+H61+H69+H70</f>
        <v>8047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3</v>
      </c>
      <c r="D74" s="203">
        <v>20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2610</v>
      </c>
      <c r="D75" s="207">
        <f>SUM(D67:D74)</f>
        <v>2282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8346</v>
      </c>
      <c r="H79" s="214">
        <f>H71+H74+H75+H76</f>
        <v>8047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>
        <v>297</v>
      </c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297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2</v>
      </c>
      <c r="D88" s="203">
        <v>2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>
        <v>15</v>
      </c>
      <c r="D90" s="203">
        <v>41</v>
      </c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18</v>
      </c>
      <c r="D91" s="207">
        <f>SUM(D87:D90)</f>
        <v>44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2628</v>
      </c>
      <c r="D93" s="207">
        <f>D64+D75+D84+D91+D92</f>
        <v>2623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18292</v>
      </c>
      <c r="D94" s="216">
        <f>D93+D55</f>
        <v>17991</v>
      </c>
      <c r="E94" s="556" t="s">
        <v>269</v>
      </c>
      <c r="F94" s="343" t="s">
        <v>270</v>
      </c>
      <c r="G94" s="217">
        <f>G36+G39+G55+G79</f>
        <v>18292</v>
      </c>
      <c r="H94" s="217">
        <f>H36+H39+H55+H79</f>
        <v>17991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7" t="s">
        <v>380</v>
      </c>
      <c r="D98" s="607"/>
      <c r="E98" s="607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896</v>
      </c>
      <c r="B100" s="225"/>
      <c r="C100" s="607"/>
      <c r="D100" s="608"/>
      <c r="E100" s="608"/>
    </row>
    <row r="102" spans="4:6" ht="15">
      <c r="D102" s="607" t="s">
        <v>848</v>
      </c>
      <c r="E102" s="608"/>
      <c r="F102" s="608"/>
    </row>
    <row r="103" spans="5:6" ht="12.75">
      <c r="E103" s="221" t="s">
        <v>893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4" sqref="A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11" t="s">
        <v>2</v>
      </c>
      <c r="G2" s="611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909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8</v>
      </c>
      <c r="D9" s="77">
        <v>13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78</v>
      </c>
      <c r="D10" s="77">
        <v>83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>
        <v>5</v>
      </c>
      <c r="E11" s="364" t="s">
        <v>290</v>
      </c>
      <c r="F11" s="363" t="s">
        <v>291</v>
      </c>
      <c r="G11" s="85">
        <v>38</v>
      </c>
      <c r="H11" s="85">
        <v>32</v>
      </c>
    </row>
    <row r="12" spans="1:8" ht="12">
      <c r="A12" s="361" t="s">
        <v>292</v>
      </c>
      <c r="B12" s="362" t="s">
        <v>293</v>
      </c>
      <c r="C12" s="77">
        <v>199</v>
      </c>
      <c r="D12" s="77">
        <v>202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35</v>
      </c>
      <c r="D13" s="77">
        <v>47</v>
      </c>
      <c r="E13" s="365" t="s">
        <v>50</v>
      </c>
      <c r="F13" s="366" t="s">
        <v>297</v>
      </c>
      <c r="G13" s="86">
        <f>SUM(G9:G12)</f>
        <v>38</v>
      </c>
      <c r="H13" s="86">
        <f>SUM(H9:H12)</f>
        <v>32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10</v>
      </c>
      <c r="D16" s="78">
        <v>19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330</v>
      </c>
      <c r="D19" s="80">
        <f>SUM(D9:D15)+D16</f>
        <v>369</v>
      </c>
      <c r="E19" s="371" t="s">
        <v>314</v>
      </c>
      <c r="F19" s="367" t="s">
        <v>315</v>
      </c>
      <c r="G19" s="85">
        <v>250</v>
      </c>
      <c r="H19" s="85">
        <v>286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225</v>
      </c>
      <c r="H20" s="85">
        <v>238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25</v>
      </c>
      <c r="H21" s="85"/>
    </row>
    <row r="22" spans="1:8" ht="24">
      <c r="A22" s="358" t="s">
        <v>321</v>
      </c>
      <c r="B22" s="373" t="s">
        <v>322</v>
      </c>
      <c r="C22" s="77">
        <v>198</v>
      </c>
      <c r="D22" s="77">
        <v>178</v>
      </c>
      <c r="E22" s="371" t="s">
        <v>323</v>
      </c>
      <c r="F22" s="367" t="s">
        <v>324</v>
      </c>
      <c r="G22" s="85">
        <v>1</v>
      </c>
      <c r="H22" s="85"/>
    </row>
    <row r="23" spans="1:8" ht="24">
      <c r="A23" s="361" t="s">
        <v>325</v>
      </c>
      <c r="B23" s="373" t="s">
        <v>326</v>
      </c>
      <c r="C23" s="77"/>
      <c r="D23" s="77">
        <v>5</v>
      </c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>
        <v>1</v>
      </c>
      <c r="E24" s="365" t="s">
        <v>102</v>
      </c>
      <c r="F24" s="368" t="s">
        <v>331</v>
      </c>
      <c r="G24" s="86">
        <f>SUM(G19:G23)</f>
        <v>501</v>
      </c>
      <c r="H24" s="86">
        <f>SUM(H19:H23)</f>
        <v>524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9</v>
      </c>
      <c r="D25" s="77">
        <v>6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207</v>
      </c>
      <c r="D26" s="80">
        <f>SUM(D22:D25)</f>
        <v>190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537</v>
      </c>
      <c r="D28" s="81">
        <f>D26+D19</f>
        <v>559</v>
      </c>
      <c r="E28" s="172" t="s">
        <v>336</v>
      </c>
      <c r="F28" s="368" t="s">
        <v>337</v>
      </c>
      <c r="G28" s="86">
        <f>G13+G15+G24</f>
        <v>539</v>
      </c>
      <c r="H28" s="86">
        <f>H13+H15+H24</f>
        <v>556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2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0</v>
      </c>
      <c r="H30" s="88">
        <f>IF((D28-H28)&gt;0,D28-H28,0)</f>
        <v>3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537</v>
      </c>
      <c r="D33" s="80">
        <f>D28+D31+D32</f>
        <v>559</v>
      </c>
      <c r="E33" s="172" t="s">
        <v>350</v>
      </c>
      <c r="F33" s="368" t="s">
        <v>351</v>
      </c>
      <c r="G33" s="88">
        <f>G32+G31+G28</f>
        <v>539</v>
      </c>
      <c r="H33" s="88">
        <f>H32+H31+H28</f>
        <v>556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2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0</v>
      </c>
      <c r="H34" s="86">
        <f>IF((D33-H33)&gt;0,D33-H33,0)</f>
        <v>3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2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0</v>
      </c>
      <c r="H39" s="89">
        <f>IF(H34&gt;0,IF(D35+H34&lt;0,0,D35+H34),IF(D34-D35&lt;0,D35-D34,0))</f>
        <v>3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2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0</v>
      </c>
      <c r="H41" s="83">
        <f>IF(D39=0,IF(H39-H40&gt;0,H39-H40+D40,0),IF(D39-D40&lt;0,D40-D39+H40,0))</f>
        <v>3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539</v>
      </c>
      <c r="D42" s="84">
        <f>D33+D35+D39</f>
        <v>559</v>
      </c>
      <c r="E42" s="175" t="s">
        <v>377</v>
      </c>
      <c r="F42" s="176" t="s">
        <v>378</v>
      </c>
      <c r="G42" s="88">
        <f>G39+G33</f>
        <v>539</v>
      </c>
      <c r="H42" s="88">
        <f>H39+H33</f>
        <v>559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9"/>
      <c r="E44" s="609"/>
      <c r="F44" s="609"/>
      <c r="G44" s="609"/>
      <c r="H44" s="609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0" t="s">
        <v>908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892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897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16</v>
      </c>
      <c r="D10" s="90">
        <v>28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-48</v>
      </c>
      <c r="D11" s="90">
        <v>-112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-207</v>
      </c>
      <c r="D13" s="90">
        <v>-234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-30</v>
      </c>
      <c r="D14" s="90">
        <v>-21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>
        <v>12</v>
      </c>
      <c r="D16" s="90">
        <v>1</v>
      </c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-61</v>
      </c>
      <c r="D17" s="90">
        <v>-48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>
        <v>1</v>
      </c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/>
      <c r="D19" s="90">
        <v>-2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-317</v>
      </c>
      <c r="D20" s="91">
        <f>SUM(D10:D19)</f>
        <v>-388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-226</v>
      </c>
      <c r="D27" s="90">
        <v>-327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524</v>
      </c>
      <c r="D28" s="90">
        <v>591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219</v>
      </c>
      <c r="D29" s="90">
        <v>252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517</v>
      </c>
      <c r="D32" s="91">
        <f>SUM(D22:D31)</f>
        <v>516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214</v>
      </c>
      <c r="D36" s="90">
        <v>340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-634</v>
      </c>
      <c r="D37" s="90">
        <v>-661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194</v>
      </c>
      <c r="D41" s="90">
        <v>190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-226</v>
      </c>
      <c r="D42" s="91">
        <f>SUM(D34:D41)</f>
        <v>-131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-26</v>
      </c>
      <c r="D43" s="91">
        <f>D42+D32+D20</f>
        <v>-3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44</v>
      </c>
      <c r="D44" s="182">
        <v>45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18</v>
      </c>
      <c r="D45" s="91">
        <f>D44+D43</f>
        <v>42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18</v>
      </c>
      <c r="D46" s="92">
        <v>42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907</v>
      </c>
      <c r="B50" s="542" t="s">
        <v>380</v>
      </c>
      <c r="C50" s="612"/>
      <c r="D50" s="612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2"/>
      <c r="D52" s="612"/>
      <c r="G52" s="184"/>
      <c r="H52" s="184"/>
    </row>
    <row r="53" spans="1:8" ht="12">
      <c r="A53" s="544"/>
      <c r="B53" s="544"/>
      <c r="C53" s="540" t="s">
        <v>893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workbookViewId="0" topLeftCell="A1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        "ФАВОРИТ ХОЛД" АД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5" t="s">
        <v>158</v>
      </c>
      <c r="D4" s="615"/>
      <c r="E4" s="617"/>
      <c r="F4" s="615"/>
      <c r="G4" s="615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5" t="str">
        <f>'справка №1-БАЛАНС'!E5</f>
        <v>                         ІІІ-то  тримесечие 2010 год.</v>
      </c>
      <c r="D5" s="616"/>
      <c r="E5" s="616"/>
      <c r="F5" s="616"/>
      <c r="G5" s="616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-147</v>
      </c>
      <c r="K11" s="96"/>
      <c r="L11" s="422">
        <f aca="true" t="shared" si="0" ref="L11:L32">SUM(C11:K11)</f>
        <v>9944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-147</v>
      </c>
      <c r="K15" s="97">
        <f t="shared" si="2"/>
        <v>0</v>
      </c>
      <c r="L15" s="422">
        <f t="shared" si="0"/>
        <v>9944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2</v>
      </c>
      <c r="J16" s="423">
        <f>+'справка №1-БАЛАНС'!G32</f>
        <v>0</v>
      </c>
      <c r="K16" s="96"/>
      <c r="L16" s="422">
        <f t="shared" si="0"/>
        <v>2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2203</v>
      </c>
      <c r="J29" s="95">
        <f t="shared" si="6"/>
        <v>-147</v>
      </c>
      <c r="K29" s="95">
        <f t="shared" si="6"/>
        <v>0</v>
      </c>
      <c r="L29" s="422">
        <f t="shared" si="0"/>
        <v>9946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2203</v>
      </c>
      <c r="J32" s="95">
        <f t="shared" si="7"/>
        <v>-147</v>
      </c>
      <c r="K32" s="95">
        <f t="shared" si="7"/>
        <v>0</v>
      </c>
      <c r="L32" s="422">
        <f t="shared" si="0"/>
        <v>9946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906</v>
      </c>
      <c r="B35" s="37"/>
      <c r="C35" s="24"/>
      <c r="D35" s="614" t="s">
        <v>851</v>
      </c>
      <c r="E35" s="614"/>
      <c r="F35" s="430" t="s">
        <v>868</v>
      </c>
      <c r="G35" s="430"/>
      <c r="H35" s="430"/>
      <c r="I35" s="430"/>
      <c r="J35" s="24" t="s">
        <v>852</v>
      </c>
      <c r="K35" s="24"/>
      <c r="L35" s="430" t="s">
        <v>893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Z26" sqref="Z2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18" t="s">
        <v>382</v>
      </c>
      <c r="B2" s="619"/>
      <c r="C2" s="583"/>
      <c r="D2" s="583"/>
      <c r="E2" s="615" t="s">
        <v>872</v>
      </c>
      <c r="F2" s="620"/>
      <c r="G2" s="620"/>
      <c r="H2" s="583"/>
      <c r="I2" s="439"/>
      <c r="J2" s="439"/>
      <c r="K2" s="439"/>
      <c r="L2" s="439"/>
      <c r="M2" s="622" t="s">
        <v>869</v>
      </c>
      <c r="N2" s="623"/>
      <c r="O2" s="623"/>
      <c r="P2" s="624"/>
      <c r="Q2" s="624"/>
      <c r="R2" s="351"/>
    </row>
    <row r="3" spans="1:18" ht="15">
      <c r="A3" s="618" t="s">
        <v>898</v>
      </c>
      <c r="B3" s="619"/>
      <c r="C3" s="584"/>
      <c r="D3" s="584"/>
      <c r="E3" s="615" t="e">
        <f>#REF!</f>
        <v>#REF!</v>
      </c>
      <c r="F3" s="621"/>
      <c r="G3" s="621"/>
      <c r="H3" s="441"/>
      <c r="I3" s="441"/>
      <c r="J3" s="441"/>
      <c r="K3" s="441"/>
      <c r="L3" s="441"/>
      <c r="M3" s="625" t="s">
        <v>3</v>
      </c>
      <c r="N3" s="625"/>
      <c r="O3" s="575"/>
      <c r="P3" s="626"/>
      <c r="Q3" s="626"/>
      <c r="R3" s="352"/>
    </row>
    <row r="4" spans="1:18" ht="12.75">
      <c r="A4" s="434" t="s">
        <v>520</v>
      </c>
      <c r="B4" s="440"/>
      <c r="C4" s="440"/>
      <c r="D4" s="441"/>
      <c r="E4" s="629"/>
      <c r="F4" s="630"/>
      <c r="G4" s="630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31" t="s">
        <v>461</v>
      </c>
      <c r="B5" s="632"/>
      <c r="C5" s="635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27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27" t="s">
        <v>526</v>
      </c>
      <c r="R5" s="627" t="s">
        <v>527</v>
      </c>
    </row>
    <row r="6" spans="1:18" s="44" customFormat="1" ht="48">
      <c r="A6" s="633"/>
      <c r="B6" s="634"/>
      <c r="C6" s="602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28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28"/>
      <c r="R6" s="628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34</v>
      </c>
      <c r="E16" s="241"/>
      <c r="F16" s="241"/>
      <c r="G16" s="111">
        <f t="shared" si="2"/>
        <v>34</v>
      </c>
      <c r="H16" s="101"/>
      <c r="I16" s="101"/>
      <c r="J16" s="111">
        <f t="shared" si="3"/>
        <v>34</v>
      </c>
      <c r="K16" s="101">
        <v>34</v>
      </c>
      <c r="L16" s="101"/>
      <c r="M16" s="101"/>
      <c r="N16" s="111">
        <f t="shared" si="4"/>
        <v>34</v>
      </c>
      <c r="O16" s="101"/>
      <c r="P16" s="101"/>
      <c r="Q16" s="111">
        <f aca="true" t="shared" si="5" ref="Q16:Q25">N16+O16-P16</f>
        <v>34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147</v>
      </c>
      <c r="E17" s="246">
        <f>SUM(E9:E16)</f>
        <v>0</v>
      </c>
      <c r="F17" s="246">
        <f>SUM(F9:F16)</f>
        <v>0</v>
      </c>
      <c r="G17" s="111">
        <f t="shared" si="2"/>
        <v>147</v>
      </c>
      <c r="H17" s="112">
        <f>SUM(H9:H16)</f>
        <v>0</v>
      </c>
      <c r="I17" s="112">
        <f>SUM(I9:I16)</f>
        <v>0</v>
      </c>
      <c r="J17" s="111">
        <f t="shared" si="3"/>
        <v>147</v>
      </c>
      <c r="K17" s="112">
        <f>SUM(K9:K16)</f>
        <v>147</v>
      </c>
      <c r="L17" s="112">
        <f>SUM(L9:L16)</f>
        <v>0</v>
      </c>
      <c r="M17" s="112">
        <f>SUM(M9:M16)</f>
        <v>0</v>
      </c>
      <c r="N17" s="111">
        <f t="shared" si="4"/>
        <v>147</v>
      </c>
      <c r="O17" s="112">
        <f>SUM(O9:O16)</f>
        <v>0</v>
      </c>
      <c r="P17" s="112">
        <f>SUM(P9:P16)</f>
        <v>0</v>
      </c>
      <c r="Q17" s="111">
        <f t="shared" si="5"/>
        <v>147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5013</v>
      </c>
      <c r="E27" s="244">
        <f aca="true" t="shared" si="8" ref="E27:P27">SUM(E28:E31)</f>
        <v>0</v>
      </c>
      <c r="F27" s="244">
        <f t="shared" si="8"/>
        <v>0</v>
      </c>
      <c r="G27" s="108">
        <f t="shared" si="2"/>
        <v>5013</v>
      </c>
      <c r="H27" s="107">
        <f t="shared" si="8"/>
        <v>0</v>
      </c>
      <c r="I27" s="107">
        <f t="shared" si="8"/>
        <v>0</v>
      </c>
      <c r="J27" s="108">
        <f t="shared" si="3"/>
        <v>5013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5013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2534</v>
      </c>
      <c r="E28" s="241"/>
      <c r="F28" s="241"/>
      <c r="G28" s="111">
        <f t="shared" si="2"/>
        <v>2534</v>
      </c>
      <c r="H28" s="101"/>
      <c r="I28" s="101"/>
      <c r="J28" s="111">
        <f t="shared" si="3"/>
        <v>2534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2534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666</v>
      </c>
      <c r="E31" s="241"/>
      <c r="F31" s="241"/>
      <c r="G31" s="111">
        <f t="shared" si="2"/>
        <v>666</v>
      </c>
      <c r="H31" s="109"/>
      <c r="I31" s="109"/>
      <c r="J31" s="111">
        <f t="shared" si="3"/>
        <v>666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666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5013</v>
      </c>
      <c r="E38" s="246">
        <f aca="true" t="shared" si="12" ref="E38:P38">E27+E32+E37</f>
        <v>0</v>
      </c>
      <c r="F38" s="246">
        <f t="shared" si="12"/>
        <v>0</v>
      </c>
      <c r="G38" s="111">
        <f t="shared" si="2"/>
        <v>5013</v>
      </c>
      <c r="H38" s="112">
        <f t="shared" si="12"/>
        <v>0</v>
      </c>
      <c r="I38" s="112">
        <f t="shared" si="12"/>
        <v>0</v>
      </c>
      <c r="J38" s="111">
        <f t="shared" si="3"/>
        <v>5013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5013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5169</v>
      </c>
      <c r="E40" s="545">
        <f>E17+E18+E19+E25+E38+E39</f>
        <v>0</v>
      </c>
      <c r="F40" s="545">
        <f aca="true" t="shared" si="13" ref="F40:R40">F17+F18+F19+F25+F38+F39</f>
        <v>0</v>
      </c>
      <c r="G40" s="545">
        <f t="shared" si="13"/>
        <v>5169</v>
      </c>
      <c r="H40" s="545">
        <f t="shared" si="13"/>
        <v>0</v>
      </c>
      <c r="I40" s="545">
        <f t="shared" si="13"/>
        <v>0</v>
      </c>
      <c r="J40" s="545">
        <f t="shared" si="13"/>
        <v>5169</v>
      </c>
      <c r="K40" s="545">
        <f t="shared" si="13"/>
        <v>156</v>
      </c>
      <c r="L40" s="545">
        <f t="shared" si="13"/>
        <v>0</v>
      </c>
      <c r="M40" s="545">
        <f t="shared" si="13"/>
        <v>0</v>
      </c>
      <c r="N40" s="545">
        <f t="shared" si="13"/>
        <v>156</v>
      </c>
      <c r="O40" s="545">
        <f t="shared" si="13"/>
        <v>0</v>
      </c>
      <c r="P40" s="545">
        <f t="shared" si="13"/>
        <v>0</v>
      </c>
      <c r="Q40" s="545">
        <f t="shared" si="13"/>
        <v>156</v>
      </c>
      <c r="R40" s="545">
        <f t="shared" si="13"/>
        <v>5013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899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03"/>
      <c r="L44" s="603"/>
      <c r="M44" s="603"/>
      <c r="N44" s="603"/>
      <c r="O44" s="623" t="s">
        <v>778</v>
      </c>
      <c r="P44" s="619"/>
      <c r="Q44" s="619"/>
      <c r="R44" s="619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435" t="s">
        <v>893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108" sqref="D10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1" t="s">
        <v>605</v>
      </c>
      <c r="B1" s="601"/>
      <c r="C1" s="601"/>
      <c r="D1" s="601"/>
      <c r="E1" s="601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/>
      <c r="B3" s="637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8" t="s">
        <v>900</v>
      </c>
      <c r="B4" s="638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6450</v>
      </c>
      <c r="D11" s="163">
        <f>SUM(D12:D14)</f>
        <v>0</v>
      </c>
      <c r="E11" s="164">
        <f>SUM(E12:E14)</f>
        <v>6450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6450</v>
      </c>
      <c r="D12" s="151"/>
      <c r="E12" s="164">
        <f aca="true" t="shared" si="0" ref="E12:E42">C12-D12</f>
        <v>6450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4201</v>
      </c>
      <c r="D15" s="151"/>
      <c r="E15" s="164">
        <f t="shared" si="0"/>
        <v>4201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10651</v>
      </c>
      <c r="D19" s="147">
        <f>D11+D15+D16</f>
        <v>0</v>
      </c>
      <c r="E19" s="162">
        <f>E11+E15+E16</f>
        <v>10651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1985</v>
      </c>
      <c r="D24" s="163">
        <f>SUM(D25:D27)</f>
        <v>1985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1969</v>
      </c>
      <c r="D25" s="151">
        <v>1969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11</v>
      </c>
      <c r="D27" s="151">
        <v>11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593</v>
      </c>
      <c r="D28" s="151">
        <v>593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3</v>
      </c>
      <c r="D38" s="148">
        <f>SUM(D39:D42)</f>
        <v>3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3</v>
      </c>
      <c r="D42" s="151">
        <v>3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2610</v>
      </c>
      <c r="D43" s="147">
        <f>D24+D28+D29+D31+D30+D32+D33+D38</f>
        <v>2610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13261</v>
      </c>
      <c r="D44" s="146">
        <f>D43+D21+D19+D9</f>
        <v>2610</v>
      </c>
      <c r="E44" s="162">
        <f>E43+E21+E19+E9</f>
        <v>10651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1619</v>
      </c>
      <c r="D71" s="148">
        <f>SUM(D72:D74)</f>
        <v>1619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3</v>
      </c>
      <c r="D72" s="151">
        <v>3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1616</v>
      </c>
      <c r="D74" s="151">
        <v>1616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551</v>
      </c>
      <c r="D75" s="146">
        <f>D76+D78</f>
        <v>551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551</v>
      </c>
      <c r="D76" s="151">
        <v>551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319</v>
      </c>
      <c r="D85" s="147">
        <f>SUM(D86:D90)+D94</f>
        <v>319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255</v>
      </c>
      <c r="D87" s="151">
        <v>255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54</v>
      </c>
      <c r="D89" s="151">
        <v>54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4</v>
      </c>
      <c r="D90" s="146">
        <f>SUM(D91:D93)</f>
        <v>4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4</v>
      </c>
      <c r="D93" s="151">
        <v>4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5857</v>
      </c>
      <c r="D95" s="151">
        <v>5857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8346</v>
      </c>
      <c r="D96" s="147">
        <f>D85+D80+D75+D71+D95</f>
        <v>8346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8346</v>
      </c>
      <c r="D97" s="147">
        <f>D96+D68+D66</f>
        <v>8346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6" t="s">
        <v>776</v>
      </c>
      <c r="B107" s="606"/>
      <c r="C107" s="606"/>
      <c r="D107" s="606"/>
      <c r="E107" s="606"/>
      <c r="F107" s="606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5" t="s">
        <v>901</v>
      </c>
      <c r="B109" s="605"/>
      <c r="C109" s="605" t="s">
        <v>855</v>
      </c>
      <c r="D109" s="605"/>
      <c r="E109" s="605"/>
      <c r="F109" s="60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04"/>
      <c r="D111" s="604"/>
      <c r="E111" s="604"/>
      <c r="F111" s="604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04" t="s">
        <v>894</v>
      </c>
      <c r="D114" s="604"/>
      <c r="E114" s="604"/>
      <c r="F114" s="604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5" t="s">
        <v>875</v>
      </c>
      <c r="D4" s="621"/>
      <c r="E4" s="621"/>
      <c r="F4" s="576"/>
      <c r="G4" s="578" t="s">
        <v>2</v>
      </c>
      <c r="H4" s="578"/>
      <c r="I4" s="587">
        <v>1220098474</v>
      </c>
    </row>
    <row r="5" spans="1:9" ht="15">
      <c r="A5" s="520" t="s">
        <v>902</v>
      </c>
      <c r="B5" s="577"/>
      <c r="C5" s="615"/>
      <c r="D5" s="641"/>
      <c r="E5" s="641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2941719</v>
      </c>
      <c r="D12" s="139"/>
      <c r="E12" s="139"/>
      <c r="F12" s="139">
        <v>4379</v>
      </c>
      <c r="G12" s="139"/>
      <c r="H12" s="139"/>
      <c r="I12" s="539">
        <f>F12+G12-H12</f>
        <v>4379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2948219</v>
      </c>
      <c r="D17" s="125">
        <f t="shared" si="1"/>
        <v>0</v>
      </c>
      <c r="E17" s="125">
        <f t="shared" si="1"/>
        <v>0</v>
      </c>
      <c r="F17" s="125">
        <f t="shared" si="1"/>
        <v>5013</v>
      </c>
      <c r="G17" s="125">
        <f t="shared" si="1"/>
        <v>0</v>
      </c>
      <c r="H17" s="125">
        <f t="shared" si="1"/>
        <v>0</v>
      </c>
      <c r="I17" s="539">
        <f t="shared" si="0"/>
        <v>5013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0"/>
      <c r="C30" s="640"/>
      <c r="D30" s="566" t="s">
        <v>816</v>
      </c>
      <c r="E30" s="639"/>
      <c r="F30" s="639"/>
      <c r="G30" s="639"/>
      <c r="H30" s="517" t="s">
        <v>778</v>
      </c>
      <c r="I30" s="639"/>
      <c r="J30" s="639"/>
    </row>
    <row r="31" spans="1:9" s="113" customFormat="1" ht="12">
      <c r="A31" s="435" t="s">
        <v>903</v>
      </c>
      <c r="B31" s="518"/>
      <c r="C31" s="435"/>
      <c r="D31" s="508"/>
      <c r="E31" s="508" t="s">
        <v>847</v>
      </c>
      <c r="F31" s="508"/>
      <c r="G31" s="508"/>
      <c r="H31" s="508"/>
      <c r="I31" s="508" t="s">
        <v>893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workbookViewId="0" topLeftCell="A40">
      <selection activeCell="C70" sqref="C70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3" t="s">
        <v>872</v>
      </c>
      <c r="C5" s="643"/>
      <c r="D5" s="585"/>
      <c r="E5" s="351" t="s">
        <v>2</v>
      </c>
      <c r="F5" s="588">
        <v>121577091</v>
      </c>
    </row>
    <row r="6" spans="1:13" ht="15" customHeight="1">
      <c r="A6" s="54" t="s">
        <v>904</v>
      </c>
      <c r="B6" s="615"/>
      <c r="C6" s="641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9"/>
      <c r="C7" s="64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942</v>
      </c>
      <c r="D16" s="597">
        <v>66.11</v>
      </c>
      <c r="E16" s="548">
        <v>942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6</v>
      </c>
      <c r="D20" s="597">
        <v>51</v>
      </c>
      <c r="E20" s="548"/>
      <c r="F20" s="550">
        <f t="shared" si="0"/>
        <v>6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2534</v>
      </c>
      <c r="D24" s="534"/>
      <c r="E24" s="534">
        <f>SUM(E12:E23)</f>
        <v>1128</v>
      </c>
      <c r="F24" s="549">
        <f>SUM(F12:F23)</f>
        <v>1406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275</v>
      </c>
      <c r="D58" s="597"/>
      <c r="E58" s="548">
        <v>275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666</v>
      </c>
      <c r="D62" s="548"/>
      <c r="E62" s="548">
        <v>275</v>
      </c>
      <c r="F62" s="550">
        <f t="shared" si="3"/>
        <v>391</v>
      </c>
    </row>
    <row r="63" spans="1:16" ht="14.25" customHeight="1">
      <c r="A63" s="71" t="s">
        <v>834</v>
      </c>
      <c r="B63" s="69" t="s">
        <v>833</v>
      </c>
      <c r="C63" s="534">
        <f>SUM(C24+C51+C62)</f>
        <v>5013</v>
      </c>
      <c r="D63" s="534"/>
      <c r="E63" s="534">
        <f>SUM(E24+E51+E62)</f>
        <v>1794</v>
      </c>
      <c r="F63" s="549">
        <f>SUM(F24+F51+F62)</f>
        <v>3219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73" t="s">
        <v>905</v>
      </c>
      <c r="B65" s="72"/>
      <c r="C65" s="596" t="s">
        <v>380</v>
      </c>
      <c r="D65" s="596"/>
      <c r="E65" s="642" t="s">
        <v>866</v>
      </c>
      <c r="F65" s="642"/>
      <c r="G65" s="642"/>
      <c r="H65" s="642"/>
    </row>
    <row r="66" spans="1:7" ht="12.75">
      <c r="A66" s="73"/>
      <c r="B66" s="559"/>
      <c r="C66" s="73" t="s">
        <v>865</v>
      </c>
      <c r="D66" s="73"/>
      <c r="E66" s="73" t="s">
        <v>893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2"/>
      <c r="D68" s="642"/>
      <c r="E68" s="642"/>
      <c r="F68" s="642"/>
    </row>
    <row r="69" spans="3:5" ht="12.75">
      <c r="C69" s="73"/>
      <c r="E69" s="73"/>
    </row>
    <row r="71" spans="3:6" ht="12.75">
      <c r="C71" s="642"/>
      <c r="D71" s="642"/>
      <c r="E71" s="642"/>
      <c r="F71" s="642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2010-10-25T13:23:04Z</cp:lastPrinted>
  <dcterms:created xsi:type="dcterms:W3CDTF">2000-06-29T12:02:40Z</dcterms:created>
  <dcterms:modified xsi:type="dcterms:W3CDTF">2010-10-29T16:28:14Z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