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206" windowWidth="19320" windowHeight="10935" tabRatio="858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<sst xmlns="http://schemas.openxmlformats.org/spreadsheetml/2006/main" count="1076" uniqueCount="880">
  <si>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</si>
  <si>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</si>
  <si>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</si>
  <si>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</si>
  <si>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</si>
  <si>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</si>
  <si>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</si>
  <si>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</si>
  <si>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</si>
  <si>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</si>
  <si>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</si>
  <si>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</si>
  <si>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</si>
  <si>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</si>
  <si>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</si>
  <si>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</si>
  <si>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</si>
  <si>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</si>
  <si>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</si>
  <si>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</si>
  <si>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</si>
  <si>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</si>
  <si>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</si>
  <si>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</si>
  <si>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</si>
  <si>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</si>
  <si>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</si>
  <si>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</si>
  <si>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</si>
  <si>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</si>
  <si>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</si>
  <si>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</si>
  <si>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</si>
  <si>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</si>
  <si>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</si>
  <si>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</si>
  <si>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</si>
  <si>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</si>
  <si>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</si>
  <si>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</si>
  <si>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</si>
  <si>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</si>
  <si>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</si>
  <si>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</si>
  <si>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</si>
  <si>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</si>
  <si>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</si>
  <si>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</si>
  <si>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</si>
  <si>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</si>
  <si>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</si>
  <si>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</si>
  <si>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</si>
  <si>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</si>
  <si>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</si>
  <si>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</si>
  <si>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</si>
  <si>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</si>
  <si>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</si>
  <si>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</si>
  <si>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</si>
  <si>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</si>
  <si>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</si>
  <si>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</si>
  <si>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</si>
  <si>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</si>
  <si>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</si>
  <si>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</si>
  <si>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</si>
  <si>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</si>
  <si>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</si>
  <si>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</si>
  <si>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</si>
  <si>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</si>
  <si>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</si>
  <si>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</si>
  <si>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</si>
  <si>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</si>
  <si>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</si>
  <si>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</si>
  <si>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</si>
  <si>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</si>
  <si>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</si>
  <si>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</si>
  <si>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</si>
  <si>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</si>
  <si>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</si>
  <si>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</si>
  <si>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</si>
  <si>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</si>
  <si>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</si>
  <si>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</si>
  <si>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</si>
  <si>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</si>
  <si>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</si>
  <si>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</si>
  <si>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</si>
  <si>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</si>
  <si>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</si>
  <si>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</si>
  <si>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</si>
  <si>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</si>
  <si>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</si>
  <si>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</si>
  <si>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</si>
  <si>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</si>
  <si>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</si>
  <si>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</si>
  <si>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</si>
  <si>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</si>
  <si>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</si>
  <si>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</si>
  <si>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</si>
  <si>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</si>
  <si>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</si>
  <si>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</si>
  <si>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</si>
  <si>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</si>
  <si>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</si>
  <si>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</si>
  <si>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</si>
  <si>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</si>
  <si>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</si>
  <si>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</si>
  <si>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</si>
  <si>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</si>
  <si>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</si>
  <si>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</si>
  <si>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</si>
  <si>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</si>
  <si>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</si>
  <si>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</si>
  <si>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</si>
  <si>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</si>
  <si>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</si>
  <si>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</si>
  <si>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</si>
  <si>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</si>
  <si>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</si>
  <si>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</si>
  <si>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</si>
  <si>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</si>
  <si>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</si>
  <si>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</si>
  <si>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</si>
  <si>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</si>
  <si>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</si>
  <si>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</si>
  <si>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</si>
  <si>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</si>
  <si>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</si>
  <si>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</si>
  <si>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</si>
  <si>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</si>
  <si>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</si>
  <si>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</si>
  <si>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</si>
  <si>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</si>
  <si>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</si>
  <si>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</si>
  <si>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</si>
  <si>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</si>
  <si>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</si>
  <si>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</si>
  <si>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</si>
  <si>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</si>
  <si>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</si>
  <si>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</si>
  <si>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</si>
  <si>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</si>
  <si>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</si>
  <si>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</si>
  <si>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</si>
  <si>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</si>
  <si>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</si>
  <si>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</si>
  <si>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</si>
  <si>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</si>
  <si>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</si>
  <si>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</si>
  <si>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</si>
  <si>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</si>
  <si>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</si>
  <si>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</si>
  <si>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</si>
  <si>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</si>
  <si>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</si>
  <si>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</si>
  <si>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</si>
  <si>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</si>
  <si>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</si>
  <si>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</si>
  <si>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</si>
  <si>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</si>
  <si>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</si>
  <si>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</si>
  <si>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</si>
  <si>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</si>
  <si>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</si>
  <si>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</si>
  <si>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</si>
  <si>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</si>
  <si>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</si>
  <si>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</si>
  <si>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</si>
  <si>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</si>
  <si>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</si>
  <si>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</si>
  <si>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</si>
  <si>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</si>
  <si>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</si>
  <si>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</si>
  <si>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</si>
  <si>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</si>
  <si>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</si>
  <si>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</si>
  <si>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</si>
  <si>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</si>
  <si>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</si>
  <si>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</si>
  <si>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</si>
  <si>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</si>
  <si>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</si>
  <si>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</si>
  <si>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</si>
  <si>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</si>
  <si>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</si>
  <si>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</si>
  <si>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</si>
  <si>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</si>
  <si>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</si>
  <si>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</si>
  <si>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</si>
  <si>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</si>
  <si>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</si>
  <si>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</si>
  <si>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</si>
  <si>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</si>
  <si>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</si>
  <si>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</si>
  <si>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</si>
  <si>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</si>
  <si>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</si>
  <si>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</si>
  <si>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</si>
  <si>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</si>
  <si>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</si>
  <si>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</si>
  <si>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</si>
  <si>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</si>
  <si>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</si>
  <si>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</si>
  <si>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</si>
  <si>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</si>
  <si>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</si>
  <si>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</si>
  <si>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</si>
  <si>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</si>
  <si>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</si>
  <si>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</si>
  <si>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</si>
  <si>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</si>
  <si>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</si>
  <si>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</si>
  <si>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</si>
  <si>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</si>
  <si>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</si>
  <si>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</si>
  <si>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</si>
  <si>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</si>
  <si>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</si>
  <si>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</si>
  <si>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</si>
  <si>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</si>
  <si>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</si>
  <si>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</si>
  <si>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</si>
  <si>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</si>
  <si>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</si>
  <si>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</si>
  <si>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</si>
  <si>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</si>
  <si>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</si>
  <si>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</si>
  <si>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</si>
  <si>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</si>
  <si>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</si>
  <si>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</si>
  <si>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</si>
  <si>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</si>
  <si>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</si>
  <si>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</si>
  <si>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</si>
  <si>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</si>
  <si>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</si>
  <si>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</si>
  <si>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</si>
  <si>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</si>
  <si>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</si>
  <si>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</si>
  <si>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</si>
  <si>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</si>
  <si>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</si>
  <si>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</si>
  <si>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</si>
  <si>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</si>
  <si>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</si>
  <si>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</si>
  <si>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</si>
  <si>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</si>
  <si>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</si>
  <si>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</si>
  <si>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</si>
  <si>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</si>
  <si>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</si>
  <si>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</si>
  <si>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</si>
  <si>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</si>
  <si>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</si>
  <si>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</si>
  <si>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</si>
  <si>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</si>
  <si>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</si>
  <si>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</si>
  <si>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</si>
  <si>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</si>
  <si>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</si>
  <si>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</si>
  <si>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</si>
  <si>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</si>
  <si>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</si>
  <si>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</si>
  <si>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</si>
  <si>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</si>
  <si>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</si>
  <si>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</si>
  <si>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</si>
  <si>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</si>
  <si>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</si>
  <si>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</si>
  <si>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</si>
  <si>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</si>
  <si>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</si>
  <si>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</si>
  <si>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</si>
  <si>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</si>
  <si>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</si>
  <si>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</si>
  <si>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</si>
  <si>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</si>
  <si>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</si>
  <si>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</si>
  <si>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</si>
  <si>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</si>
  <si>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</si>
  <si>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</si>
  <si>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</si>
  <si>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</si>
  <si>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</si>
  <si>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</si>
  <si>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</si>
  <si>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</si>
  <si>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</si>
  <si>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</si>
  <si>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</si>
  <si>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</si>
  <si>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</si>
  <si>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</si>
  <si>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</si>
  <si>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</si>
  <si>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</si>
  <si>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</si>
  <si>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</si>
  <si>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</si>
  <si>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</si>
  <si>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</si>
  <si>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</si>
  <si>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</si>
  <si>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</si>
  <si>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</si>
  <si>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</si>
  <si>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</si>
  <si>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</si>
  <si>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</si>
  <si>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</si>
  <si>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</si>
  <si>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</si>
  <si>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</si>
  <si>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</si>
  <si>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</si>
  <si>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</si>
  <si>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</si>
  <si>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</si>
  <si>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</si>
  <si>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</si>
  <si>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</si>
  <si>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</si>
  <si>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</si>
  <si>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</si>
  <si>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</si>
  <si>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</si>
  <si>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</si>
  <si>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</si>
  <si>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</si>
  <si>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</si>
  <si>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</si>
  <si>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</si>
  <si>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</si>
  <si>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</si>
  <si>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</si>
  <si>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</si>
  <si>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</si>
  <si>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</si>
  <si>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</si>
  <si>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</si>
  <si>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</si>
  <si>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</si>
  <si>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</si>
  <si>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</si>
  <si>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</si>
  <si>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</si>
  <si>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</si>
  <si>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</si>
  <si>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</si>
  <si>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</si>
  <si>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</si>
  <si>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</si>
  <si>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</si>
  <si>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</si>
  <si>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</si>
  <si>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</si>
  <si>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</si>
  <si>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</si>
  <si>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</si>
  <si>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</si>
  <si>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</si>
  <si>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</si>
  <si>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</si>
  <si>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</si>
  <si>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</si>
  <si>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</si>
  <si>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</si>
  <si>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</si>
  <si>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</si>
  <si>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</si>
  <si>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</si>
  <si>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</si>
  <si>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</si>
  <si>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</si>
  <si>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</si>
  <si>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</si>
  <si>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</si>
  <si>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</si>
  <si>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</si>
  <si>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</si>
  <si>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</si>
  <si>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</si>
  <si>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</si>
  <si>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</si>
  <si>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</si>
  <si>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</si>
  <si>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</si>
  <si>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</si>
  <si>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</si>
  <si>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</si>
  <si>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</si>
  <si>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</si>
  <si>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</si>
  <si>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</si>
  <si>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</si>
  <si>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</si>
  <si>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</si>
  <si>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</si>
  <si>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</si>
  <si>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</si>
  <si>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</si>
  <si>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</si>
  <si>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</si>
  <si>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</si>
  <si>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</si>
  <si>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</si>
  <si>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</si>
  <si>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</si>
  <si>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</si>
  <si>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</si>
  <si>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</si>
  <si>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</si>
  <si>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</si>
  <si>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</si>
  <si>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</si>
  <si>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</si>
  <si>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</si>
  <si>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</si>
  <si>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</si>
  <si>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</si>
  <si>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</si>
  <si>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</si>
  <si>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</si>
  <si>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</si>
  <si>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</si>
  <si>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</si>
  <si>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</si>
  <si>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</si>
  <si>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</si>
  <si>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</si>
  <si>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</si>
  <si>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</si>
  <si>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</si>
  <si>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</si>
  <si>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</si>
  <si>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</si>
  <si>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</si>
  <si>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</si>
  <si>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</si>
  <si>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</si>
  <si>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</si>
  <si>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</si>
  <si>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</si>
  <si>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</si>
  <si>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</si>
  <si>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</si>
  <si>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</si>
  <si>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</si>
  <si>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</si>
  <si>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</si>
  <si>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</si>
  <si>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</si>
  <si>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</si>
  <si>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</si>
  <si>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</si>
  <si>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</si>
  <si>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</si>
  <si>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</si>
  <si>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</si>
  <si>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</si>
  <si>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</si>
  <si>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</si>
  <si>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</si>
  <si>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</si>
  <si>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</si>
  <si>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</si>
  <si>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</si>
  <si>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</si>
  <si>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</si>
  <si>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</si>
  <si>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</si>
  <si>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</si>
  <si>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</si>
  <si>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</si>
  <si>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</si>
  <si>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</si>
  <si>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</si>
  <si>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</si>
  <si>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</si>
  <si>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</si>
  <si>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</si>
  <si>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</si>
  <si>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</si>
  <si>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</si>
  <si>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</si>
  <si>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</si>
  <si>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</si>
  <si>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</si>
  <si>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</si>
  <si>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</si>
  <si>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</si>
  <si>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</si>
  <si>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</si>
  <si>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</si>
  <si>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</si>
  <si>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</si>
  <si>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</si>
  <si>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</si>
  <si>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</si>
  <si>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</si>
  <si>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</si>
  <si>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</si>
  <si>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</si>
  <si>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</si>
  <si>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</si>
  <si>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</si>
  <si>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</si>
  <si>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</si>
  <si>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</si>
  <si>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</si>
  <si>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</si>
  <si>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</si>
  <si>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</si>
  <si>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</si>
  <si>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</si>
  <si>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</si>
  <si>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</si>
  <si>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</si>
  <si>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</si>
  <si>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</si>
  <si>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</si>
  <si>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</si>
  <si>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</si>
  <si>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</si>
  <si>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</si>
  <si>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</si>
  <si>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</si>
  <si>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</si>
  <si>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</si>
  <si>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</si>
  <si>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</si>
  <si>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</si>
  <si>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</si>
  <si>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</si>
  <si>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</si>
  <si>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</si>
  <si>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</si>
  <si>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</si>
  <si>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</si>
  <si>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</si>
  <si>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</si>
  <si>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</si>
  <si>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</si>
  <si>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</si>
  <si>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</si>
  <si>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</si>
  <si>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</si>
  <si>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</si>
  <si>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</si>
  <si>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</si>
  <si>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</si>
  <si>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</si>
  <si>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</si>
  <si>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</si>
  <si>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</si>
  <si>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</si>
  <si>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</si>
  <si>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</si>
  <si>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</si>
  <si>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</si>
  <si>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</si>
  <si>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</si>
  <si>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</si>
  <si>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</si>
  <si>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</si>
  <si>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</si>
  <si>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</si>
  <si>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</si>
  <si>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</si>
  <si>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</si>
  <si>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</si>
  <si>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</si>
  <si>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</si>
  <si>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</si>
  <si>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</si>
  <si>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</si>
  <si>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</si>
  <si>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</si>
  <si>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</si>
  <si>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</si>
  <si>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</si>
  <si>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</si>
  <si>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</si>
  <si>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</si>
  <si>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</si>
  <si>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</si>
  <si>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</si>
  <si>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</si>
  <si>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</si>
  <si>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</si>
  <si>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</si>
  <si>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</si>
  <si>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</si>
  <si>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</si>
  <si>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</si>
  <si>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</si>
  <si>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</si>
  <si>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</si>
  <si>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</si>
  <si>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</si>
  <si>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</si>
  <si>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</si>
  <si>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</si>
  <si>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</si>
  <si>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</si>
  <si>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</si>
  <si>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</si>
  <si>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</si>
  <si>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</si>
  <si>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</si>
  <si>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</si>
  <si>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</si>
  <si>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</si>
  <si>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</si>
  <si>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</si>
  <si>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</si>
  <si>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</si>
  <si>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</si>
  <si>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</si>
  <si>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</si>
  <si>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</si>
  <si>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</si>
  <si>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</si>
  <si>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</si>
  <si>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</si>
  <si>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</si>
  <si>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</si>
  <si>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</si>
  <si>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</si>
  <si>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</si>
  <si>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</si>
  <si>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</si>
  <si>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</si>
  <si>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</si>
  <si>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</si>
  <si>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</si>
  <si>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</si>
  <si>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</si>
  <si>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</si>
  <si>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</si>
  <si>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</si>
  <si>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</si>
  <si>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</si>
  <si>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</si>
  <si>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</si>
  <si>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</si>
  <si>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</si>
  <si>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</si>
  <si>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</si>
  <si>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</si>
  <si>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</si>
  <si>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</si>
  <si>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</si>
  <si>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</si>
  <si>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</si>
  <si>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</si>
  <si>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</si>
  <si>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</si>
  <si>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</si>
  <si>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</si>
  <si>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</si>
  <si>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</si>
  <si>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</si>
  <si>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</si>
  <si>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</si>
  <si>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</si>
  <si>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</si>
  <si>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</si>
  <si>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</si>
  <si>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</si>
  <si>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</si>
  <si>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</si>
  <si>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</si>
  <si>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</si>
  <si>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</si>
  <si>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</si>
  <si>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</si>
  <si>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</si>
  <si>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</si>
  <si>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</si>
  <si>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</si>
  <si>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</si>
  <si>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</si>
  <si>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</si>
  <si>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</si>
  <si>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</si>
  <si>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</si>
  <si>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</si>
  <si>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</si>
  <si>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</si>
  <si>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</si>
  <si>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</si>
  <si>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</si>
  <si>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</si>
  <si>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</si>
  <si>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</si>
  <si>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</si>
  <si>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</si>
  <si>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</si>
  <si>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</si>
  <si>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</si>
  <si>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</si>
  <si>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</si>
  <si>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</si>
  <si>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</si>
  <si>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</si>
  <si>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</si>
  <si>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</si>
  <si>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</si>
  <si>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</si>
  <si>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</si>
  <si>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</si>
  <si>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</si>
  <si>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</si>
  <si>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</si>
  <si>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</si>
  <si>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</si>
  <si>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</si>
  <si>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</si>
  <si>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</si>
  <si>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</si>
  <si>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</si>
  <si>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</si>
  <si>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</si>
  <si>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</si>
  <si>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</si>
  <si>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</si>
  <si>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</si>
  <si>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</si>
  <si>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</si>
  <si>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</si>
  <si>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</si>
  <si>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</si>
  <si>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</si>
  <si>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</si>
  <si>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</si>
  <si>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</si>
  <si>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</si>
  <si>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</si>
  <si>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</si>
  <si>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</si>
  <si>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</si>
  <si>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</si>
  <si>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</si>
  <si>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</si>
  <si>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</si>
  <si>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</si>
  <si>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</si>
  <si>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</si>
  <si>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</si>
  <si>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</si>
  <si>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</si>
  <si>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</si>
  <si>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</si>
  <si>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</si>
  <si>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</si>
  <si>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</si>
  <si>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</si>
  <si>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</si>
  <si>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</si>
  <si>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</si>
  <si>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</si>
  <si>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</si>
  <si>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</si>
  <si>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</si>
  <si>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</si>
  <si>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</si>
  <si>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</si>
  <si>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</si>
  <si>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</si>
  <si>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</si>
  <si>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</si>
  <si>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</si>
  <si>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</si>
  <si>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</si>
  <si>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</si>
  <si>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</si>
  <si>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</si>
  <si>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</si>
  <si>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</si>
  <si>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</si>
  <si>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</si>
  <si>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</si>
  <si>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</si>
  <si>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</si>
  <si>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</si>
  <si>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</si>
  <si>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</si>
  <si>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(Ст. Атанасова)</t>
  </si>
  <si>
    <t xml:space="preserve">                (Ст. Атанасова)</t>
  </si>
  <si>
    <t xml:space="preserve">             Ръководител:………………..</t>
  </si>
  <si>
    <t xml:space="preserve"> САФ МАГЕЛАН АД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</si>
  <si>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</si>
  <si>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</si>
  <si>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</si>
  <si>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 xml:space="preserve"> консолидиран</t>
  </si>
  <si>
    <t>(Т. Томов)</t>
  </si>
  <si>
    <t xml:space="preserve">                     (Т. Томов)</t>
  </si>
  <si>
    <t xml:space="preserve"> 01.01.2010 - 30.06.2010 г.</t>
  </si>
  <si>
    <t xml:space="preserve">Дата на съставяне:                18.08.2010            </t>
  </si>
  <si>
    <t xml:space="preserve">Дата  на съставяне: 18.08.2010                                                                                                              </t>
  </si>
  <si>
    <t xml:space="preserve">Дата на съставяне:18.08.2010       </t>
  </si>
  <si>
    <t xml:space="preserve">Дата на съставяне: 18.08.2010  </t>
  </si>
  <si>
    <t xml:space="preserve">Дата на съставяне18.08.2010  </t>
  </si>
  <si>
    <t>Дата на съставяне: 18.08.2010  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</si>
</sst>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showGridLines="0" tabSelected="1" workbookViewId="0" topLeftCell="E34">
      <selection activeCell="C91" activeCellId="1" sqref="C75 C9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383</v>
      </c>
      <c r="B3" s="582"/>
      <c r="C3" s="582"/>
      <c r="D3" s="582"/>
      <c r="E3" s="462" t="s">
        <v>866</v>
      </c>
      <c r="F3" s="217" t="s">
        <v>2</v>
      </c>
      <c r="G3" s="172"/>
      <c r="H3" s="461">
        <v>130542972</v>
      </c>
    </row>
    <row r="4" spans="1:8" ht="15">
      <c r="A4" s="581" t="s">
        <v>867</v>
      </c>
      <c r="B4" s="587"/>
      <c r="C4" s="587"/>
      <c r="D4" s="587"/>
      <c r="E4" s="504" t="s">
        <v>870</v>
      </c>
      <c r="F4" s="583" t="s">
        <v>3</v>
      </c>
      <c r="G4" s="584"/>
      <c r="H4" s="461" t="s">
        <v>158</v>
      </c>
    </row>
    <row r="5" spans="1:8" ht="15">
      <c r="A5" s="581" t="s">
        <v>4</v>
      </c>
      <c r="B5" s="582"/>
      <c r="C5" s="582"/>
      <c r="D5" s="582"/>
      <c r="E5" s="505" t="s">
        <v>873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529</v>
      </c>
      <c r="D11" s="151">
        <v>489</v>
      </c>
      <c r="E11" s="237" t="s">
        <v>21</v>
      </c>
      <c r="F11" s="242" t="s">
        <v>22</v>
      </c>
      <c r="G11" s="152">
        <f>1716</f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>
        <v>6129</v>
      </c>
      <c r="D12" s="151">
        <v>5176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427</v>
      </c>
      <c r="D13" s="151">
        <v>192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1040</v>
      </c>
      <c r="D15" s="151">
        <v>1370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564</v>
      </c>
      <c r="D16" s="151">
        <v>573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85</v>
      </c>
      <c r="D17" s="151">
        <v>120</v>
      </c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38</v>
      </c>
      <c r="D18" s="151">
        <v>39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8812</v>
      </c>
      <c r="D19" s="155">
        <f>SUM(D11:D18)</f>
        <v>7959</v>
      </c>
      <c r="E19" s="237" t="s">
        <v>52</v>
      </c>
      <c r="F19" s="242" t="s">
        <v>53</v>
      </c>
      <c r="G19" s="152">
        <f>1433</f>
        <v>1433</v>
      </c>
      <c r="H19" s="152">
        <v>1433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3995</v>
      </c>
      <c r="H21" s="156">
        <f>SUM(H22:H24)</f>
        <v>3995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3922</v>
      </c>
      <c r="H22" s="152">
        <v>3922</v>
      </c>
    </row>
    <row r="23" spans="1:13" ht="15">
      <c r="A23" s="235" t="s">
        <v>65</v>
      </c>
      <c r="B23" s="241" t="s">
        <v>66</v>
      </c>
      <c r="C23" s="151">
        <v>27</v>
      </c>
      <c r="D23" s="151">
        <v>23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3</v>
      </c>
      <c r="D24" s="151">
        <v>10</v>
      </c>
      <c r="E24" s="237" t="s">
        <v>71</v>
      </c>
      <c r="F24" s="242" t="s">
        <v>72</v>
      </c>
      <c r="G24" s="152">
        <v>73</v>
      </c>
      <c r="H24" s="152">
        <v>73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5428</v>
      </c>
      <c r="H25" s="154">
        <f>H19+H20+H21</f>
        <v>5428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30</v>
      </c>
      <c r="D27" s="155">
        <f>SUM(D23:D26)</f>
        <v>33</v>
      </c>
      <c r="E27" s="253" t="s">
        <v>82</v>
      </c>
      <c r="F27" s="242" t="s">
        <v>83</v>
      </c>
      <c r="G27" s="154">
        <f>SUM(G28:G30)</f>
        <v>3260</v>
      </c>
      <c r="H27" s="154">
        <f>SUM(H28:H30)</f>
        <v>2169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3299</v>
      </c>
      <c r="H28" s="152">
        <v>2208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-39</v>
      </c>
      <c r="H29" s="316">
        <v>-39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1084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-641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2619</v>
      </c>
      <c r="H33" s="154">
        <f>H27+H31+H32</f>
        <v>3253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9763</v>
      </c>
      <c r="H36" s="154">
        <f>H25+H17+H33</f>
        <v>10397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44</v>
      </c>
      <c r="H43" s="152">
        <v>44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3529</v>
      </c>
      <c r="H44" s="152">
        <v>4091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965</v>
      </c>
      <c r="D47" s="151">
        <v>1138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3573</v>
      </c>
      <c r="H49" s="154">
        <f>SUM(H43:H48)</f>
        <v>4135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100</v>
      </c>
      <c r="D50" s="151">
        <v>100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1065</v>
      </c>
      <c r="D51" s="155">
        <f>SUM(D47:D50)</f>
        <v>1238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32</v>
      </c>
      <c r="H53" s="152">
        <v>32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9907</v>
      </c>
      <c r="D55" s="155">
        <f>D19+D20+D21+D27+D32+D45+D51+D53+D54</f>
        <v>9230</v>
      </c>
      <c r="E55" s="237" t="s">
        <v>171</v>
      </c>
      <c r="F55" s="261" t="s">
        <v>172</v>
      </c>
      <c r="G55" s="154">
        <f>G49+G51+G52+G53+G54</f>
        <v>3605</v>
      </c>
      <c r="H55" s="154">
        <f>H49+H51+H52+H53+H54</f>
        <v>4167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192</v>
      </c>
      <c r="D58" s="151">
        <v>107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8153</v>
      </c>
      <c r="H59" s="152">
        <v>11047</v>
      </c>
      <c r="M59" s="157"/>
    </row>
    <row r="60" spans="1:8" ht="15">
      <c r="A60" s="235" t="s">
        <v>182</v>
      </c>
      <c r="B60" s="241" t="s">
        <v>183</v>
      </c>
      <c r="C60" s="151">
        <v>10862</v>
      </c>
      <c r="D60" s="151">
        <v>12424</v>
      </c>
      <c r="E60" s="237" t="s">
        <v>184</v>
      </c>
      <c r="F60" s="242" t="s">
        <v>185</v>
      </c>
      <c r="G60" s="152">
        <v>1220</v>
      </c>
      <c r="H60" s="152">
        <v>799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5774</v>
      </c>
      <c r="H61" s="154">
        <f>SUM(H62:H68)</f>
        <v>6394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198</v>
      </c>
      <c r="H62" s="152">
        <v>128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11054</v>
      </c>
      <c r="D64" s="155">
        <f>SUM(D58:D63)</f>
        <v>12531</v>
      </c>
      <c r="E64" s="237" t="s">
        <v>199</v>
      </c>
      <c r="F64" s="242" t="s">
        <v>200</v>
      </c>
      <c r="G64" s="152">
        <v>5185</v>
      </c>
      <c r="H64" s="152">
        <v>5760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47</v>
      </c>
      <c r="H65" s="152">
        <v>61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131</v>
      </c>
      <c r="H66" s="152">
        <v>100</v>
      </c>
    </row>
    <row r="67" spans="1:8" ht="15">
      <c r="A67" s="235" t="s">
        <v>206</v>
      </c>
      <c r="B67" s="241" t="s">
        <v>207</v>
      </c>
      <c r="C67" s="151">
        <v>691</v>
      </c>
      <c r="D67" s="151">
        <v>411</v>
      </c>
      <c r="E67" s="237" t="s">
        <v>208</v>
      </c>
      <c r="F67" s="242" t="s">
        <v>209</v>
      </c>
      <c r="G67" s="152">
        <v>33</v>
      </c>
      <c r="H67" s="152">
        <v>31</v>
      </c>
    </row>
    <row r="68" spans="1:8" ht="15">
      <c r="A68" s="235" t="s">
        <v>210</v>
      </c>
      <c r="B68" s="241" t="s">
        <v>211</v>
      </c>
      <c r="C68" s="151">
        <v>4916</v>
      </c>
      <c r="D68" s="151">
        <v>7359</v>
      </c>
      <c r="E68" s="237" t="s">
        <v>212</v>
      </c>
      <c r="F68" s="242" t="s">
        <v>213</v>
      </c>
      <c r="G68" s="152">
        <v>180</v>
      </c>
      <c r="H68" s="152">
        <v>314</v>
      </c>
    </row>
    <row r="69" spans="1:8" ht="15">
      <c r="A69" s="235" t="s">
        <v>214</v>
      </c>
      <c r="B69" s="241" t="s">
        <v>215</v>
      </c>
      <c r="C69" s="151">
        <v>1144</v>
      </c>
      <c r="D69" s="151">
        <v>375</v>
      </c>
      <c r="E69" s="251" t="s">
        <v>77</v>
      </c>
      <c r="F69" s="242" t="s">
        <v>216</v>
      </c>
      <c r="G69" s="152">
        <v>9</v>
      </c>
      <c r="H69" s="152">
        <v>113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64</v>
      </c>
      <c r="D71" s="151"/>
      <c r="E71" s="253" t="s">
        <v>45</v>
      </c>
      <c r="F71" s="273" t="s">
        <v>223</v>
      </c>
      <c r="G71" s="161">
        <f>G59+G60+G61+G69+G70</f>
        <v>15156</v>
      </c>
      <c r="H71" s="161">
        <f>H59+H60+H61+H69+H70</f>
        <v>18353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101</v>
      </c>
      <c r="D72" s="151">
        <v>60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269</v>
      </c>
      <c r="D74" s="151">
        <v>279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7185</v>
      </c>
      <c r="D75" s="155">
        <f>SUM(D67:D74)</f>
        <v>8484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15156</v>
      </c>
      <c r="H79" s="162">
        <f>H71+H74+H75+H76</f>
        <v>18353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73</v>
      </c>
      <c r="D87" s="151">
        <v>125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305</v>
      </c>
      <c r="D88" s="151">
        <v>2547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378</v>
      </c>
      <c r="D91" s="155">
        <f>SUM(D87:D90)</f>
        <v>2672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18617</v>
      </c>
      <c r="D93" s="155">
        <f>D64+D75+D84+D91+D92</f>
        <v>23687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28524</v>
      </c>
      <c r="D94" s="164">
        <f>D93+D55</f>
        <v>32917</v>
      </c>
      <c r="E94" s="449" t="s">
        <v>269</v>
      </c>
      <c r="F94" s="289" t="s">
        <v>270</v>
      </c>
      <c r="G94" s="165">
        <f>G36+G39+G55+G79</f>
        <v>28524</v>
      </c>
      <c r="H94" s="165">
        <f>H36+H39+H55+H79</f>
        <v>32917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6">
        <v>40408</v>
      </c>
      <c r="B98" s="432"/>
      <c r="C98" s="585" t="s">
        <v>272</v>
      </c>
      <c r="D98" s="585"/>
      <c r="E98" s="585"/>
      <c r="F98" s="170"/>
      <c r="G98" s="171"/>
      <c r="H98" s="172"/>
      <c r="M98" s="157"/>
    </row>
    <row r="99" spans="3:8" ht="15">
      <c r="C99" s="45"/>
      <c r="E99" s="1" t="s">
        <v>863</v>
      </c>
      <c r="F99" s="170"/>
      <c r="G99" s="171"/>
      <c r="H99" s="172"/>
    </row>
    <row r="100" spans="1:5" ht="15">
      <c r="A100" s="173"/>
      <c r="B100" s="173"/>
      <c r="C100" s="585" t="s">
        <v>855</v>
      </c>
      <c r="D100" s="586"/>
      <c r="E100" s="586"/>
    </row>
    <row r="101" ht="12.75">
      <c r="E101" s="169" t="s">
        <v>871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4330708661417323" bottom="0.15748031496062992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25" sqref="C25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 САФ МАГЕЛАН АД</v>
      </c>
      <c r="C2" s="590"/>
      <c r="D2" s="590"/>
      <c r="E2" s="590"/>
      <c r="F2" s="578" t="s">
        <v>2</v>
      </c>
      <c r="G2" s="578"/>
      <c r="H2" s="526">
        <f>'справка №1-БАЛАНС'!H3</f>
        <v>130542972</v>
      </c>
    </row>
    <row r="3" spans="1:8" ht="15">
      <c r="A3" s="467" t="s">
        <v>274</v>
      </c>
      <c r="B3" s="590" t="str">
        <f>'справка №1-БАЛАНС'!E4</f>
        <v> консолидиран</v>
      </c>
      <c r="C3" s="590"/>
      <c r="D3" s="590"/>
      <c r="E3" s="590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77" t="str">
        <f>'справка №1-БАЛАНС'!E5</f>
        <v> 01.01.2010 - 30.06.2010 г.</v>
      </c>
      <c r="C4" s="577"/>
      <c r="D4" s="57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724</v>
      </c>
      <c r="D9" s="46">
        <v>711</v>
      </c>
      <c r="E9" s="298" t="s">
        <v>284</v>
      </c>
      <c r="F9" s="549" t="s">
        <v>285</v>
      </c>
      <c r="G9" s="550">
        <v>8</v>
      </c>
      <c r="H9" s="550"/>
    </row>
    <row r="10" spans="1:8" ht="12">
      <c r="A10" s="298" t="s">
        <v>286</v>
      </c>
      <c r="B10" s="299" t="s">
        <v>287</v>
      </c>
      <c r="C10" s="46">
        <v>1851</v>
      </c>
      <c r="D10" s="46">
        <v>1289</v>
      </c>
      <c r="E10" s="298" t="s">
        <v>288</v>
      </c>
      <c r="F10" s="549" t="s">
        <v>289</v>
      </c>
      <c r="G10" s="550">
        <v>26504</v>
      </c>
      <c r="H10" s="550">
        <v>29686</v>
      </c>
    </row>
    <row r="11" spans="1:8" ht="12">
      <c r="A11" s="298" t="s">
        <v>290</v>
      </c>
      <c r="B11" s="299" t="s">
        <v>291</v>
      </c>
      <c r="C11" s="46">
        <v>626</v>
      </c>
      <c r="D11" s="46">
        <v>644</v>
      </c>
      <c r="E11" s="300" t="s">
        <v>292</v>
      </c>
      <c r="F11" s="549" t="s">
        <v>293</v>
      </c>
      <c r="G11" s="550">
        <v>107</v>
      </c>
      <c r="H11" s="550">
        <v>411</v>
      </c>
    </row>
    <row r="12" spans="1:8" ht="12">
      <c r="A12" s="298" t="s">
        <v>294</v>
      </c>
      <c r="B12" s="299" t="s">
        <v>295</v>
      </c>
      <c r="C12" s="46">
        <v>540</v>
      </c>
      <c r="D12" s="46">
        <v>368</v>
      </c>
      <c r="E12" s="300" t="s">
        <v>77</v>
      </c>
      <c r="F12" s="549" t="s">
        <v>296</v>
      </c>
      <c r="G12" s="550">
        <v>385</v>
      </c>
      <c r="H12" s="550">
        <v>128</v>
      </c>
    </row>
    <row r="13" spans="1:18" ht="12">
      <c r="A13" s="298" t="s">
        <v>297</v>
      </c>
      <c r="B13" s="299" t="s">
        <v>298</v>
      </c>
      <c r="C13" s="46">
        <v>93</v>
      </c>
      <c r="D13" s="46">
        <v>67</v>
      </c>
      <c r="E13" s="301" t="s">
        <v>50</v>
      </c>
      <c r="F13" s="551" t="s">
        <v>299</v>
      </c>
      <c r="G13" s="548">
        <f>SUM(G9:G12)</f>
        <v>27004</v>
      </c>
      <c r="H13" s="548">
        <f>SUM(H9:H12)</f>
        <v>30225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22380</v>
      </c>
      <c r="D14" s="46">
        <v>26616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1064</v>
      </c>
      <c r="D16" s="47">
        <v>331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27278</v>
      </c>
      <c r="D19" s="49">
        <f>SUM(D9:D15)+D16</f>
        <v>30026</v>
      </c>
      <c r="E19" s="304" t="s">
        <v>316</v>
      </c>
      <c r="F19" s="552" t="s">
        <v>317</v>
      </c>
      <c r="G19" s="550">
        <v>55</v>
      </c>
      <c r="H19" s="550">
        <v>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434</v>
      </c>
      <c r="D22" s="46">
        <v>466</v>
      </c>
      <c r="E22" s="304" t="s">
        <v>325</v>
      </c>
      <c r="F22" s="552" t="s">
        <v>326</v>
      </c>
      <c r="G22" s="550">
        <v>128</v>
      </c>
      <c r="H22" s="550">
        <v>122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18</v>
      </c>
      <c r="H23" s="550">
        <v>23</v>
      </c>
    </row>
    <row r="24" spans="1:18" ht="12">
      <c r="A24" s="298" t="s">
        <v>331</v>
      </c>
      <c r="B24" s="305" t="s">
        <v>332</v>
      </c>
      <c r="C24" s="46">
        <v>86</v>
      </c>
      <c r="D24" s="46">
        <v>82</v>
      </c>
      <c r="E24" s="301" t="s">
        <v>102</v>
      </c>
      <c r="F24" s="554" t="s">
        <v>333</v>
      </c>
      <c r="G24" s="548">
        <f>SUM(G19:G23)</f>
        <v>201</v>
      </c>
      <c r="H24" s="548">
        <f>SUM(H19:H23)</f>
        <v>148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48</v>
      </c>
      <c r="D25" s="46">
        <v>51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568</v>
      </c>
      <c r="D26" s="49">
        <f>SUM(D22:D25)</f>
        <v>599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27846</v>
      </c>
      <c r="D28" s="50">
        <f>D26+D19</f>
        <v>30625</v>
      </c>
      <c r="E28" s="127" t="s">
        <v>338</v>
      </c>
      <c r="F28" s="554" t="s">
        <v>339</v>
      </c>
      <c r="G28" s="548">
        <f>G13+G15+G24</f>
        <v>27205</v>
      </c>
      <c r="H28" s="548">
        <f>H13+H15+H24</f>
        <v>30373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641</v>
      </c>
      <c r="H30" s="53">
        <f>IF((D28-H28)&gt;0,D28-H28,0)</f>
        <v>252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>
        <v>22</v>
      </c>
    </row>
    <row r="33" spans="1:18" ht="12">
      <c r="A33" s="128" t="s">
        <v>350</v>
      </c>
      <c r="B33" s="306" t="s">
        <v>351</v>
      </c>
      <c r="C33" s="49">
        <f>C28-C31+C32</f>
        <v>27846</v>
      </c>
      <c r="D33" s="49">
        <f>D28-D31+D32</f>
        <v>30625</v>
      </c>
      <c r="E33" s="127" t="s">
        <v>352</v>
      </c>
      <c r="F33" s="554" t="s">
        <v>353</v>
      </c>
      <c r="G33" s="53">
        <f>G32-G31+G28</f>
        <v>27205</v>
      </c>
      <c r="H33" s="53">
        <f>H32-H31+H28</f>
        <v>30395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641</v>
      </c>
      <c r="H34" s="548">
        <f>IF((D33-H33)&gt;0,D33-H33,0)</f>
        <v>230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7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641</v>
      </c>
      <c r="H39" s="559">
        <f>IF(H34&gt;0,IF(D35+H34&lt;0,0,D35+H34),IF(D34-D35&lt;0,D35-D34,0))</f>
        <v>237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641</v>
      </c>
      <c r="H41" s="52">
        <f>IF(D39=0,IF(H39-H40&gt;0,H39-H40+D40,0),IF(D39-D40&lt;0,D40-D39+H40,0))</f>
        <v>237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27846</v>
      </c>
      <c r="D42" s="53">
        <f>D33+D35+D39</f>
        <v>30632</v>
      </c>
      <c r="E42" s="128" t="s">
        <v>379</v>
      </c>
      <c r="F42" s="129" t="s">
        <v>380</v>
      </c>
      <c r="G42" s="53">
        <f>G39+G33</f>
        <v>27846</v>
      </c>
      <c r="H42" s="53">
        <f>H39+H33</f>
        <v>30632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861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40408</v>
      </c>
      <c r="C48" s="427" t="s">
        <v>381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863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 t="s">
        <v>871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34" bottom="0.15748031496062992" header="0.17" footer="0.15748031496062992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C17" sqref="C1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01.01.2010 - 30.06.2010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33636</v>
      </c>
      <c r="D10" s="54">
        <v>36730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-29358</v>
      </c>
      <c r="D11" s="54">
        <v>-35805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-631</v>
      </c>
      <c r="D13" s="54">
        <v>-396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-1639</v>
      </c>
      <c r="D14" s="54">
        <v>-278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-35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>
        <v>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-232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1</v>
      </c>
      <c r="D18" s="54">
        <v>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1643</v>
      </c>
      <c r="D19" s="54">
        <v>-4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3420</v>
      </c>
      <c r="D20" s="55">
        <f>SUM(D10:D19)</f>
        <v>221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-726</v>
      </c>
      <c r="D22" s="54">
        <v>-28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-726</v>
      </c>
      <c r="D32" s="55">
        <f>SUM(D22:D31)</f>
        <v>-28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7279</v>
      </c>
      <c r="D36" s="54">
        <v>15071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-11608</v>
      </c>
      <c r="D37" s="54">
        <v>-14825</v>
      </c>
      <c r="E37" s="130"/>
      <c r="F37" s="130"/>
    </row>
    <row r="38" spans="1:6" ht="12">
      <c r="A38" s="332" t="s">
        <v>439</v>
      </c>
      <c r="B38" s="333" t="s">
        <v>440</v>
      </c>
      <c r="C38" s="54">
        <v>-489</v>
      </c>
      <c r="D38" s="54">
        <v>-627</v>
      </c>
      <c r="E38" s="130"/>
      <c r="F38" s="130"/>
    </row>
    <row r="39" spans="1:6" ht="12">
      <c r="A39" s="332" t="s">
        <v>441</v>
      </c>
      <c r="B39" s="333" t="s">
        <v>442</v>
      </c>
      <c r="C39" s="54">
        <v>-143</v>
      </c>
      <c r="D39" s="54">
        <v>-60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-378</v>
      </c>
      <c r="E40" s="130"/>
      <c r="F40" s="130"/>
    </row>
    <row r="41" spans="1:8" ht="12">
      <c r="A41" s="332" t="s">
        <v>445</v>
      </c>
      <c r="B41" s="333" t="s">
        <v>446</v>
      </c>
      <c r="C41" s="54">
        <v>-27</v>
      </c>
      <c r="D41" s="54">
        <v>-424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-4988</v>
      </c>
      <c r="D42" s="55">
        <f>SUM(D34:D41)</f>
        <v>-1243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-2294</v>
      </c>
      <c r="D43" s="55">
        <f>D42+D32+D20</f>
        <v>-1050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2672</v>
      </c>
      <c r="D44" s="132">
        <v>1998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378</v>
      </c>
      <c r="D45" s="55">
        <f>D44+D43</f>
        <v>948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378</v>
      </c>
      <c r="D46" s="56">
        <v>948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0"/>
      <c r="D50" s="580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0"/>
      <c r="D52" s="580"/>
      <c r="G52" s="133"/>
      <c r="H52" s="133"/>
    </row>
    <row r="53" spans="1:8" ht="12">
      <c r="A53" s="318"/>
      <c r="B53" s="318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120" zoomScaleNormal="120" workbookViewId="0" topLeftCell="A1">
      <selection activeCell="I28" sqref="I2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 САФ МАГЕЛАН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 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3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 01.01.2010 - 30.06.2010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1433</v>
      </c>
      <c r="E11" s="58">
        <f>'справка №1-БАЛАНС'!H20</f>
        <v>0</v>
      </c>
      <c r="F11" s="58">
        <f>'справка №1-БАЛАНС'!H22</f>
        <v>3922</v>
      </c>
      <c r="G11" s="58">
        <f>'справка №1-БАЛАНС'!H23</f>
        <v>0</v>
      </c>
      <c r="H11" s="60">
        <v>73</v>
      </c>
      <c r="I11" s="58">
        <f>'справка №1-БАЛАНС'!H28+'справка №1-БАЛАНС'!H31</f>
        <v>3292</v>
      </c>
      <c r="J11" s="58">
        <f>'справка №1-БАЛАНС'!H29+'справка №1-БАЛАНС'!H32</f>
        <v>-39</v>
      </c>
      <c r="K11" s="60"/>
      <c r="L11" s="344">
        <f>SUM(C11:K11)</f>
        <v>10397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1433</v>
      </c>
      <c r="E15" s="61">
        <f t="shared" si="2"/>
        <v>0</v>
      </c>
      <c r="F15" s="61">
        <f t="shared" si="2"/>
        <v>3922</v>
      </c>
      <c r="G15" s="61">
        <f t="shared" si="2"/>
        <v>0</v>
      </c>
      <c r="H15" s="61">
        <f t="shared" si="2"/>
        <v>73</v>
      </c>
      <c r="I15" s="61">
        <f t="shared" si="2"/>
        <v>3292</v>
      </c>
      <c r="J15" s="61">
        <f t="shared" si="2"/>
        <v>-39</v>
      </c>
      <c r="K15" s="61">
        <f t="shared" si="2"/>
        <v>0</v>
      </c>
      <c r="L15" s="344">
        <f t="shared" si="1"/>
        <v>10397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-641</v>
      </c>
      <c r="K16" s="60"/>
      <c r="L16" s="344">
        <f t="shared" si="1"/>
        <v>-641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7</v>
      </c>
      <c r="J28" s="60"/>
      <c r="K28" s="60"/>
      <c r="L28" s="344">
        <f t="shared" si="1"/>
        <v>7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1433</v>
      </c>
      <c r="E29" s="59">
        <f t="shared" si="6"/>
        <v>0</v>
      </c>
      <c r="F29" s="59">
        <f t="shared" si="6"/>
        <v>3922</v>
      </c>
      <c r="G29" s="59">
        <f t="shared" si="6"/>
        <v>0</v>
      </c>
      <c r="H29" s="59">
        <f t="shared" si="6"/>
        <v>73</v>
      </c>
      <c r="I29" s="59">
        <f t="shared" si="6"/>
        <v>3299</v>
      </c>
      <c r="J29" s="59">
        <f t="shared" si="6"/>
        <v>-680</v>
      </c>
      <c r="K29" s="59">
        <f t="shared" si="6"/>
        <v>0</v>
      </c>
      <c r="L29" s="344">
        <f t="shared" si="1"/>
        <v>9763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1433</v>
      </c>
      <c r="E32" s="59">
        <f t="shared" si="7"/>
        <v>0</v>
      </c>
      <c r="F32" s="59">
        <f t="shared" si="7"/>
        <v>3922</v>
      </c>
      <c r="G32" s="59">
        <f t="shared" si="7"/>
        <v>0</v>
      </c>
      <c r="H32" s="59">
        <f t="shared" si="7"/>
        <v>73</v>
      </c>
      <c r="I32" s="59">
        <f t="shared" si="7"/>
        <v>3299</v>
      </c>
      <c r="J32" s="59">
        <f t="shared" si="7"/>
        <v>-680</v>
      </c>
      <c r="K32" s="59">
        <f t="shared" si="7"/>
        <v>0</v>
      </c>
      <c r="L32" s="344">
        <f t="shared" si="1"/>
        <v>9763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92" t="s">
        <v>521</v>
      </c>
      <c r="E38" s="592"/>
      <c r="F38" s="538" t="s">
        <v>863</v>
      </c>
      <c r="G38" s="538"/>
      <c r="H38" s="538"/>
      <c r="I38" s="538"/>
      <c r="J38" s="15" t="s">
        <v>857</v>
      </c>
      <c r="K38" s="15"/>
      <c r="L38" s="592" t="s">
        <v>871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2362204724409449" bottom="0.15748031496062992" header="0.2362204724409449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10">
      <selection activeCell="L40" sqref="L4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 САФ МАГЕЛАН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598" t="s">
        <v>4</v>
      </c>
      <c r="B3" s="599"/>
      <c r="C3" s="601" t="str">
        <f>'справка №1-БАЛАНС'!E5</f>
        <v> 01.01.2010 - 30.06.2010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3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463</v>
      </c>
      <c r="B5" s="604"/>
      <c r="C5" s="607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2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2" t="s">
        <v>529</v>
      </c>
      <c r="R5" s="612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3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3"/>
      <c r="R6" s="613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f>489</f>
        <v>489</v>
      </c>
      <c r="E9" s="189">
        <v>40</v>
      </c>
      <c r="F9" s="189"/>
      <c r="G9" s="74">
        <f>D9+E9-F9</f>
        <v>529</v>
      </c>
      <c r="H9" s="65"/>
      <c r="I9" s="65"/>
      <c r="J9" s="74">
        <f>G9+H9-I9</f>
        <v>529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529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f>4588+909</f>
        <v>5497</v>
      </c>
      <c r="E10" s="189">
        <v>1014</v>
      </c>
      <c r="F10" s="189"/>
      <c r="G10" s="74">
        <f aca="true" t="shared" si="2" ref="G10:G39">D10+E10-F10</f>
        <v>6511</v>
      </c>
      <c r="H10" s="65"/>
      <c r="I10" s="65"/>
      <c r="J10" s="74">
        <f aca="true" t="shared" si="3" ref="J10:J39">G10+H10-I10</f>
        <v>6511</v>
      </c>
      <c r="K10" s="65">
        <f>244+77</f>
        <v>321</v>
      </c>
      <c r="L10" s="65">
        <f>51+10</f>
        <v>61</v>
      </c>
      <c r="M10" s="65"/>
      <c r="N10" s="74">
        <f aca="true" t="shared" si="4" ref="N10:N39">K10+L10-M10</f>
        <v>382</v>
      </c>
      <c r="O10" s="65"/>
      <c r="P10" s="65"/>
      <c r="Q10" s="74">
        <f t="shared" si="0"/>
        <v>382</v>
      </c>
      <c r="R10" s="74">
        <f t="shared" si="1"/>
        <v>6129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658+311</f>
        <v>969</v>
      </c>
      <c r="E11" s="189">
        <v>369</v>
      </c>
      <c r="F11" s="189"/>
      <c r="G11" s="74">
        <f t="shared" si="2"/>
        <v>1338</v>
      </c>
      <c r="H11" s="65"/>
      <c r="I11" s="65"/>
      <c r="J11" s="74">
        <f t="shared" si="3"/>
        <v>1338</v>
      </c>
      <c r="K11" s="65">
        <f>502+267</f>
        <v>769</v>
      </c>
      <c r="L11" s="65">
        <f>107+35</f>
        <v>142</v>
      </c>
      <c r="M11" s="65"/>
      <c r="N11" s="74">
        <f t="shared" si="4"/>
        <v>911</v>
      </c>
      <c r="O11" s="65"/>
      <c r="P11" s="65"/>
      <c r="Q11" s="74">
        <f t="shared" si="0"/>
        <v>911</v>
      </c>
      <c r="R11" s="74">
        <f t="shared" si="1"/>
        <v>427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f>2709+313</f>
        <v>3022</v>
      </c>
      <c r="E13" s="189">
        <v>29</v>
      </c>
      <c r="F13" s="189">
        <v>17</v>
      </c>
      <c r="G13" s="74">
        <f t="shared" si="2"/>
        <v>3034</v>
      </c>
      <c r="H13" s="65"/>
      <c r="I13" s="65"/>
      <c r="J13" s="74">
        <f t="shared" si="3"/>
        <v>3034</v>
      </c>
      <c r="K13" s="65">
        <f>1436+216</f>
        <v>1652</v>
      </c>
      <c r="L13" s="65">
        <f>312+32</f>
        <v>344</v>
      </c>
      <c r="M13" s="65">
        <v>2</v>
      </c>
      <c r="N13" s="74">
        <f t="shared" si="4"/>
        <v>1994</v>
      </c>
      <c r="O13" s="65"/>
      <c r="P13" s="65"/>
      <c r="Q13" s="74">
        <f t="shared" si="0"/>
        <v>1994</v>
      </c>
      <c r="R13" s="74">
        <f t="shared" si="1"/>
        <v>1040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651+229</f>
        <v>880</v>
      </c>
      <c r="E14" s="189">
        <v>47</v>
      </c>
      <c r="F14" s="189"/>
      <c r="G14" s="74">
        <f t="shared" si="2"/>
        <v>927</v>
      </c>
      <c r="H14" s="65"/>
      <c r="I14" s="65"/>
      <c r="J14" s="74">
        <f t="shared" si="3"/>
        <v>927</v>
      </c>
      <c r="K14" s="65">
        <f>216+92</f>
        <v>308</v>
      </c>
      <c r="L14" s="65">
        <v>55</v>
      </c>
      <c r="M14" s="65"/>
      <c r="N14" s="74">
        <f t="shared" si="4"/>
        <v>363</v>
      </c>
      <c r="O14" s="65"/>
      <c r="P14" s="65"/>
      <c r="Q14" s="74">
        <f t="shared" si="0"/>
        <v>363</v>
      </c>
      <c r="R14" s="74">
        <f t="shared" si="1"/>
        <v>564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120</v>
      </c>
      <c r="E15" s="457">
        <v>432</v>
      </c>
      <c r="F15" s="457">
        <v>467</v>
      </c>
      <c r="G15" s="74">
        <f t="shared" si="2"/>
        <v>85</v>
      </c>
      <c r="H15" s="458"/>
      <c r="I15" s="458"/>
      <c r="J15" s="74">
        <f t="shared" si="3"/>
        <v>85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85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f>75+6</f>
        <v>81</v>
      </c>
      <c r="E16" s="189">
        <v>10</v>
      </c>
      <c r="F16" s="189"/>
      <c r="G16" s="74">
        <f t="shared" si="2"/>
        <v>91</v>
      </c>
      <c r="H16" s="65"/>
      <c r="I16" s="65"/>
      <c r="J16" s="74">
        <f t="shared" si="3"/>
        <v>91</v>
      </c>
      <c r="K16" s="65">
        <f>39+3</f>
        <v>42</v>
      </c>
      <c r="L16" s="65">
        <v>11</v>
      </c>
      <c r="M16" s="65">
        <v>0</v>
      </c>
      <c r="N16" s="74">
        <f t="shared" si="4"/>
        <v>53</v>
      </c>
      <c r="O16" s="65"/>
      <c r="P16" s="65"/>
      <c r="Q16" s="74">
        <f aca="true" t="shared" si="5" ref="Q16:Q25">N16+O16-P16</f>
        <v>53</v>
      </c>
      <c r="R16" s="74">
        <f aca="true" t="shared" si="6" ref="R16:R25">J16-Q16</f>
        <v>38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11058</v>
      </c>
      <c r="E17" s="194">
        <f>SUM(E9:E16)</f>
        <v>1941</v>
      </c>
      <c r="F17" s="194">
        <f>SUM(F9:F16)</f>
        <v>484</v>
      </c>
      <c r="G17" s="74">
        <f t="shared" si="2"/>
        <v>12515</v>
      </c>
      <c r="H17" s="75">
        <f>SUM(H9:H16)</f>
        <v>0</v>
      </c>
      <c r="I17" s="75">
        <f>SUM(I9:I16)</f>
        <v>0</v>
      </c>
      <c r="J17" s="74">
        <f t="shared" si="3"/>
        <v>12515</v>
      </c>
      <c r="K17" s="75">
        <f>SUM(K9:K16)</f>
        <v>3092</v>
      </c>
      <c r="L17" s="75">
        <f>SUM(L9:L16)</f>
        <v>613</v>
      </c>
      <c r="M17" s="75">
        <f>SUM(M9:M16)</f>
        <v>2</v>
      </c>
      <c r="N17" s="74">
        <f t="shared" si="4"/>
        <v>3703</v>
      </c>
      <c r="O17" s="75">
        <f>SUM(O9:O16)</f>
        <v>0</v>
      </c>
      <c r="P17" s="75">
        <f>SUM(P9:P16)</f>
        <v>0</v>
      </c>
      <c r="Q17" s="74">
        <f t="shared" si="5"/>
        <v>3703</v>
      </c>
      <c r="R17" s="74">
        <f t="shared" si="6"/>
        <v>8812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84</v>
      </c>
      <c r="E21" s="189">
        <v>12</v>
      </c>
      <c r="F21" s="189"/>
      <c r="G21" s="74">
        <f t="shared" si="2"/>
        <v>96</v>
      </c>
      <c r="H21" s="65"/>
      <c r="I21" s="65"/>
      <c r="J21" s="74">
        <f t="shared" si="3"/>
        <v>96</v>
      </c>
      <c r="K21" s="65">
        <v>61</v>
      </c>
      <c r="L21" s="65">
        <v>8</v>
      </c>
      <c r="M21" s="65"/>
      <c r="N21" s="74">
        <f t="shared" si="4"/>
        <v>69</v>
      </c>
      <c r="O21" s="65"/>
      <c r="P21" s="65"/>
      <c r="Q21" s="74">
        <f t="shared" si="5"/>
        <v>69</v>
      </c>
      <c r="R21" s="74">
        <f t="shared" si="6"/>
        <v>27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f>33</f>
        <v>33</v>
      </c>
      <c r="E22" s="189"/>
      <c r="F22" s="189"/>
      <c r="G22" s="74">
        <f t="shared" si="2"/>
        <v>33</v>
      </c>
      <c r="H22" s="65"/>
      <c r="I22" s="65"/>
      <c r="J22" s="74">
        <f t="shared" si="3"/>
        <v>33</v>
      </c>
      <c r="K22" s="65">
        <v>23</v>
      </c>
      <c r="L22" s="65">
        <v>7</v>
      </c>
      <c r="M22" s="65"/>
      <c r="N22" s="74">
        <f t="shared" si="4"/>
        <v>30</v>
      </c>
      <c r="O22" s="65"/>
      <c r="P22" s="65"/>
      <c r="Q22" s="74">
        <f t="shared" si="5"/>
        <v>30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117</v>
      </c>
      <c r="E25" s="190">
        <f aca="true" t="shared" si="7" ref="E25:P25">SUM(E21:E24)</f>
        <v>12</v>
      </c>
      <c r="F25" s="190">
        <f t="shared" si="7"/>
        <v>0</v>
      </c>
      <c r="G25" s="67">
        <f t="shared" si="2"/>
        <v>129</v>
      </c>
      <c r="H25" s="66">
        <f t="shared" si="7"/>
        <v>0</v>
      </c>
      <c r="I25" s="66">
        <f t="shared" si="7"/>
        <v>0</v>
      </c>
      <c r="J25" s="67">
        <f t="shared" si="3"/>
        <v>129</v>
      </c>
      <c r="K25" s="66">
        <f t="shared" si="7"/>
        <v>84</v>
      </c>
      <c r="L25" s="66">
        <f t="shared" si="7"/>
        <v>15</v>
      </c>
      <c r="M25" s="66">
        <f t="shared" si="7"/>
        <v>0</v>
      </c>
      <c r="N25" s="67">
        <f t="shared" si="4"/>
        <v>99</v>
      </c>
      <c r="O25" s="66">
        <f t="shared" si="7"/>
        <v>0</v>
      </c>
      <c r="P25" s="66">
        <f t="shared" si="7"/>
        <v>0</v>
      </c>
      <c r="Q25" s="67">
        <f t="shared" si="5"/>
        <v>99</v>
      </c>
      <c r="R25" s="67">
        <f t="shared" si="6"/>
        <v>30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11175</v>
      </c>
      <c r="E40" s="438">
        <f>E17+E18+E19+E25+E38+E39</f>
        <v>1953</v>
      </c>
      <c r="F40" s="438">
        <f aca="true" t="shared" si="13" ref="F40:R40">F17+F18+F19+F25+F38+F39</f>
        <v>484</v>
      </c>
      <c r="G40" s="438">
        <f t="shared" si="13"/>
        <v>12644</v>
      </c>
      <c r="H40" s="438">
        <f t="shared" si="13"/>
        <v>0</v>
      </c>
      <c r="I40" s="438">
        <f t="shared" si="13"/>
        <v>0</v>
      </c>
      <c r="J40" s="438">
        <f t="shared" si="13"/>
        <v>12644</v>
      </c>
      <c r="K40" s="438">
        <f t="shared" si="13"/>
        <v>3176</v>
      </c>
      <c r="L40" s="438">
        <f t="shared" si="13"/>
        <v>628</v>
      </c>
      <c r="M40" s="438">
        <f t="shared" si="13"/>
        <v>2</v>
      </c>
      <c r="N40" s="438">
        <f t="shared" si="13"/>
        <v>3802</v>
      </c>
      <c r="O40" s="438">
        <f t="shared" si="13"/>
        <v>0</v>
      </c>
      <c r="P40" s="438">
        <f t="shared" si="13"/>
        <v>0</v>
      </c>
      <c r="Q40" s="438">
        <f t="shared" si="13"/>
        <v>3802</v>
      </c>
      <c r="R40" s="438">
        <f t="shared" si="13"/>
        <v>8842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9"/>
      <c r="L44" s="609"/>
      <c r="M44" s="609"/>
      <c r="N44" s="609"/>
      <c r="O44" s="610" t="s">
        <v>865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863</v>
      </c>
      <c r="K45" s="349"/>
      <c r="L45" s="349"/>
      <c r="M45" s="349"/>
      <c r="N45" s="349"/>
      <c r="O45" s="349"/>
      <c r="P45" s="349"/>
      <c r="Q45" s="349" t="s">
        <v>871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120" zoomScaleNormal="120" workbookViewId="0" topLeftCell="A73">
      <selection activeCell="C93" sqref="C9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 01.01.2010 - 30.06.2010 г.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1065</v>
      </c>
      <c r="D11" s="119">
        <f>SUM(D12:D14)</f>
        <v>0</v>
      </c>
      <c r="E11" s="120">
        <f>SUM(E12:E14)</f>
        <v>1065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965</v>
      </c>
      <c r="D12" s="108"/>
      <c r="E12" s="120">
        <f aca="true" t="shared" si="0" ref="E12:E42">C12-D12</f>
        <v>965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>
        <v>100</v>
      </c>
      <c r="D14" s="108"/>
      <c r="E14" s="120">
        <f t="shared" si="0"/>
        <v>100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1065</v>
      </c>
      <c r="D19" s="104">
        <f>D11+D15+D16</f>
        <v>0</v>
      </c>
      <c r="E19" s="118">
        <f>E11+E15+E16</f>
        <v>1065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691</v>
      </c>
      <c r="D24" s="119">
        <f>SUM(D25:D27)</f>
        <v>691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207</v>
      </c>
      <c r="D25" s="108">
        <v>207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484</v>
      </c>
      <c r="D26" s="108">
        <v>484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4916</v>
      </c>
      <c r="D28" s="108">
        <v>4916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1144</v>
      </c>
      <c r="D29" s="108">
        <v>1144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64</v>
      </c>
      <c r="D32" s="108">
        <v>64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101</v>
      </c>
      <c r="D33" s="105">
        <f>SUM(D34:D37)</f>
        <v>101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101</v>
      </c>
      <c r="D35" s="108">
        <v>101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269</v>
      </c>
      <c r="D38" s="105">
        <f>SUM(D39:D42)</f>
        <v>269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269</v>
      </c>
      <c r="D42" s="108">
        <v>269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7185</v>
      </c>
      <c r="D43" s="104">
        <f>D24+D28+D29+D31+D30+D32+D33+D38</f>
        <v>7185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8250</v>
      </c>
      <c r="D44" s="103">
        <f>D43+D21+D19+D9</f>
        <v>7185</v>
      </c>
      <c r="E44" s="118">
        <f>E43+E21+E19+E9</f>
        <v>1065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44</v>
      </c>
      <c r="D52" s="103">
        <f>SUM(D53:D55)</f>
        <v>0</v>
      </c>
      <c r="E52" s="119">
        <f>C52-D52</f>
        <v>44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44</v>
      </c>
      <c r="D55" s="108"/>
      <c r="E55" s="119">
        <f t="shared" si="1"/>
        <v>44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3529</v>
      </c>
      <c r="D64" s="108"/>
      <c r="E64" s="119">
        <f t="shared" si="1"/>
        <v>3529</v>
      </c>
      <c r="F64" s="110"/>
    </row>
    <row r="65" spans="1:6" ht="12">
      <c r="A65" s="396" t="s">
        <v>709</v>
      </c>
      <c r="B65" s="397" t="s">
        <v>710</v>
      </c>
      <c r="C65" s="109">
        <v>3529</v>
      </c>
      <c r="D65" s="109"/>
      <c r="E65" s="119">
        <f t="shared" si="1"/>
        <v>3529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3573</v>
      </c>
      <c r="D66" s="103">
        <f>D52+D56+D61+D62+D63+D64</f>
        <v>0</v>
      </c>
      <c r="E66" s="119">
        <f t="shared" si="1"/>
        <v>3573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32</v>
      </c>
      <c r="D68" s="108">
        <v>30</v>
      </c>
      <c r="E68" s="119">
        <f t="shared" si="1"/>
        <v>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198</v>
      </c>
      <c r="D71" s="105">
        <f>SUM(D72:D74)</f>
        <v>198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198</v>
      </c>
      <c r="D72" s="108">
        <v>198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8153</v>
      </c>
      <c r="D75" s="103">
        <f>D76+D78</f>
        <v>8153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8153</v>
      </c>
      <c r="D76" s="108">
        <v>8153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1220</v>
      </c>
      <c r="D80" s="103">
        <f>SUM(D81:D84)</f>
        <v>1220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1220</v>
      </c>
      <c r="D83" s="108">
        <v>1220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5576</v>
      </c>
      <c r="D85" s="104">
        <f>SUM(D86:D90)+D94</f>
        <v>5576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5185</v>
      </c>
      <c r="D87" s="108">
        <v>5185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47</v>
      </c>
      <c r="D88" s="108">
        <v>47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131</v>
      </c>
      <c r="D89" s="108">
        <v>131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180</v>
      </c>
      <c r="D90" s="103">
        <f>SUM(D91:D93)</f>
        <v>180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172</v>
      </c>
      <c r="D92" s="108">
        <v>172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8</v>
      </c>
      <c r="D93" s="108">
        <v>8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33</v>
      </c>
      <c r="D94" s="108">
        <v>33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9</v>
      </c>
      <c r="D95" s="108">
        <v>9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15156</v>
      </c>
      <c r="D96" s="104">
        <f>D85+D80+D75+D71+D95</f>
        <v>15156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18761</v>
      </c>
      <c r="D97" s="104">
        <f>D96+D68+D66</f>
        <v>15186</v>
      </c>
      <c r="E97" s="104">
        <f>E96+E68+E66</f>
        <v>3575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877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863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49" t="s">
        <v>871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САФ МАГЕЛАН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130542972</v>
      </c>
    </row>
    <row r="5" spans="1:9" ht="15">
      <c r="A5" s="501" t="s">
        <v>4</v>
      </c>
      <c r="B5" s="623" t="str">
        <f>'справка №1-БАЛАНС'!E5</f>
        <v> 01.01.2010 - 30.06.2010 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>
        <v>1716330</v>
      </c>
      <c r="D12" s="98"/>
      <c r="E12" s="98"/>
      <c r="F12" s="98">
        <v>1716</v>
      </c>
      <c r="G12" s="98"/>
      <c r="H12" s="98"/>
      <c r="I12" s="434">
        <f>F12+G12-H12</f>
        <v>1716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1716330</v>
      </c>
      <c r="D17" s="85">
        <f t="shared" si="1"/>
        <v>0</v>
      </c>
      <c r="E17" s="85">
        <f t="shared" si="1"/>
        <v>0</v>
      </c>
      <c r="F17" s="85">
        <f t="shared" si="1"/>
        <v>1716</v>
      </c>
      <c r="G17" s="85">
        <f t="shared" si="1"/>
        <v>0</v>
      </c>
      <c r="H17" s="85">
        <f t="shared" si="1"/>
        <v>0</v>
      </c>
      <c r="I17" s="434">
        <f t="shared" si="0"/>
        <v>1716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863</v>
      </c>
      <c r="F31" s="523"/>
      <c r="G31" s="523"/>
      <c r="H31" s="523"/>
      <c r="I31" s="523" t="s">
        <v>871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7480314960629921" right="0.19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0">
      <selection activeCell="C12" sqref="C1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САФ МАГЕЛАН АД</v>
      </c>
      <c r="C5" s="629"/>
      <c r="D5" s="629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868</v>
      </c>
      <c r="B6" s="630" t="str">
        <f>'справка №1-БАЛАНС'!E5</f>
        <v> 01.01.2010 - 30.06.2010 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 t="s">
        <v>863</v>
      </c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D154" s="509" t="s">
        <v>871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34" bottom="0.5118110236220472" header="0.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evichinyan</cp:lastModifiedBy>
  <cp:lastPrinted>2010-08-19T14:37:42Z</cp:lastPrinted>
  <dcterms:created xsi:type="dcterms:W3CDTF">2000-06-29T12:02:40Z</dcterms:created>
  <dcterms:modified xsi:type="dcterms:W3CDTF">2010-08-30T14:51:04Z</dcterms:modified>
  <cp:category/>
  <cp:version/>
  <cp:contentType/>
  <cp:contentStatus/>
</cp:coreProperties>
</file>