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<sst xmlns="http://schemas.openxmlformats.org/spreadsheetml/2006/main" count="1066" uniqueCount="876">
  <si>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</si>
  <si>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</si>
  <si>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</si>
  <si>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</si>
  <si>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</si>
  <si>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</si>
  <si>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</si>
  <si>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</si>
  <si>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</si>
  <si>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</si>
  <si>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</si>
  <si>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</si>
  <si>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</si>
  <si>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</si>
  <si>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</si>
  <si>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</si>
  <si>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</si>
  <si>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</si>
  <si>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</si>
  <si>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</si>
  <si>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</si>
  <si>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</si>
  <si>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</si>
  <si>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</si>
  <si>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</si>
  <si>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</si>
  <si>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</si>
  <si>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</si>
  <si>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</si>
  <si>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</si>
  <si>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</si>
  <si>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</si>
  <si>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</si>
  <si>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</si>
  <si>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</si>
  <si>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</si>
  <si>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</si>
  <si>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</si>
  <si>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</si>
  <si>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</si>
  <si>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</si>
  <si>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</si>
  <si>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</si>
  <si>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</si>
  <si>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</si>
  <si>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</si>
  <si>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</si>
  <si>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</si>
  <si>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</si>
  <si>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</si>
  <si>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</si>
  <si>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</si>
  <si>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</si>
  <si>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</si>
  <si>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</si>
  <si>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</si>
  <si>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</si>
  <si>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</si>
  <si>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</si>
  <si>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</si>
  <si>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</si>
  <si>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</si>
  <si>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</si>
  <si>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</si>
  <si>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</si>
  <si>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</si>
  <si>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</si>
  <si>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</si>
  <si>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</si>
  <si>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</si>
  <si>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</si>
  <si>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</si>
  <si>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</si>
  <si>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</si>
  <si>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</si>
  <si>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</si>
  <si>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</si>
  <si>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</si>
  <si>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</si>
  <si>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</si>
  <si>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</si>
  <si>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</si>
  <si>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</si>
  <si>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</si>
  <si>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</si>
  <si>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</si>
  <si>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</si>
  <si>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</si>
  <si>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</si>
  <si>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</si>
  <si>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</si>
  <si>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</si>
  <si>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</si>
  <si>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</si>
  <si>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</si>
  <si>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</si>
  <si>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</si>
  <si>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</si>
  <si>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</si>
  <si>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</si>
  <si>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</si>
  <si>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</si>
  <si>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</si>
  <si>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</si>
  <si>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</si>
  <si>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</si>
  <si>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</si>
  <si>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</si>
  <si>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</si>
  <si>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</si>
  <si>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</si>
  <si>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</si>
  <si>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</si>
  <si>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</si>
  <si>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</si>
  <si>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</si>
  <si>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</si>
  <si>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</si>
  <si>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</si>
  <si>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</si>
  <si>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</si>
  <si>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</si>
  <si>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</si>
  <si>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</si>
  <si>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</si>
  <si>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</si>
  <si>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</si>
  <si>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</si>
  <si>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</si>
  <si>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</si>
  <si>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</si>
  <si>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</si>
  <si>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</si>
  <si>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</si>
  <si>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</si>
  <si>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</si>
  <si>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</si>
  <si>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</si>
  <si>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</si>
  <si>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</si>
  <si>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</si>
  <si>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</si>
  <si>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</si>
  <si>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</si>
  <si>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</si>
  <si>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</si>
  <si>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</si>
  <si>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</si>
  <si>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</si>
  <si>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</si>
  <si>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</si>
  <si>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</si>
  <si>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</si>
  <si>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</si>
  <si>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</si>
  <si>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</si>
  <si>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</si>
  <si>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</si>
  <si>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</si>
  <si>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</si>
  <si>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</si>
  <si>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</si>
  <si>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</si>
  <si>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</si>
  <si>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</si>
  <si>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</si>
  <si>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</si>
  <si>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</si>
  <si>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</si>
  <si>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</si>
  <si>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</si>
  <si>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</si>
  <si>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</si>
  <si>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</si>
  <si>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</si>
  <si>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</si>
  <si>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</si>
  <si>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</si>
  <si>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</si>
  <si>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</si>
  <si>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</si>
  <si>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</si>
  <si>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</si>
  <si>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</si>
  <si>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</si>
  <si>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</si>
  <si>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</si>
  <si>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</si>
  <si>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</si>
  <si>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</si>
  <si>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</si>
  <si>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</si>
  <si>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</si>
  <si>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</si>
  <si>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</si>
  <si>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</si>
  <si>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</si>
  <si>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</si>
  <si>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</si>
  <si>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</si>
  <si>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</si>
  <si>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</si>
  <si>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</si>
  <si>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</si>
  <si>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</si>
  <si>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</si>
  <si>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</si>
  <si>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</si>
  <si>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</si>
  <si>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</si>
  <si>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</si>
  <si>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</si>
  <si>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</si>
  <si>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</si>
  <si>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</si>
  <si>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</si>
  <si>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</si>
  <si>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</si>
  <si>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</si>
  <si>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</si>
  <si>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</si>
  <si>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</si>
  <si>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</si>
  <si>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</si>
  <si>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</si>
  <si>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</si>
  <si>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</si>
  <si>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</si>
  <si>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</si>
  <si>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</si>
  <si>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</si>
  <si>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</si>
  <si>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</si>
  <si>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</si>
  <si>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</si>
  <si>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</si>
  <si>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</si>
  <si>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</si>
  <si>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</si>
  <si>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</si>
  <si>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</si>
  <si>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</si>
  <si>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</si>
  <si>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</si>
  <si>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</si>
  <si>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</si>
  <si>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</si>
  <si>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</si>
  <si>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</si>
  <si>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</si>
  <si>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</si>
  <si>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</si>
  <si>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</si>
  <si>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</si>
  <si>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</si>
  <si>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</si>
  <si>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</si>
  <si>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</si>
  <si>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</si>
  <si>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</si>
  <si>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</si>
  <si>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</si>
  <si>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</si>
  <si>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</si>
  <si>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</si>
  <si>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</si>
  <si>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</si>
  <si>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</si>
  <si>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</si>
  <si>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</si>
  <si>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</si>
  <si>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</si>
  <si>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</si>
  <si>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</si>
  <si>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</si>
  <si>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</si>
  <si>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</si>
  <si>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</si>
  <si>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</si>
  <si>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</si>
  <si>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</si>
  <si>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</si>
  <si>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</si>
  <si>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</si>
  <si>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</si>
  <si>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</si>
  <si>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</si>
  <si>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</si>
  <si>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</si>
  <si>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</si>
  <si>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</si>
  <si>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</si>
  <si>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</si>
  <si>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</si>
  <si>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</si>
  <si>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</si>
  <si>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</si>
  <si>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</si>
  <si>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</si>
  <si>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</si>
  <si>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</si>
  <si>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</si>
  <si>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</si>
  <si>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</si>
  <si>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</si>
  <si>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</si>
  <si>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</si>
  <si>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</si>
  <si>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</si>
  <si>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</si>
  <si>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</si>
  <si>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</si>
  <si>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</si>
  <si>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</si>
  <si>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</si>
  <si>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</si>
  <si>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</si>
  <si>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</si>
  <si>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</si>
  <si>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</si>
  <si>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</si>
  <si>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</si>
  <si>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</si>
  <si>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</si>
  <si>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</si>
  <si>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</si>
  <si>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</si>
  <si>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</si>
  <si>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</si>
  <si>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</si>
  <si>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</si>
  <si>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</si>
  <si>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</si>
  <si>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</si>
  <si>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</si>
  <si>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</si>
  <si>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</si>
  <si>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</si>
  <si>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</si>
  <si>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</si>
  <si>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</si>
  <si>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</si>
  <si>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</si>
  <si>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</si>
  <si>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</si>
  <si>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</si>
  <si>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</si>
  <si>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</si>
  <si>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</si>
  <si>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</si>
  <si>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</si>
  <si>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</si>
  <si>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</si>
  <si>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</si>
  <si>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</si>
  <si>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</si>
  <si>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</si>
  <si>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</si>
  <si>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</si>
  <si>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</si>
  <si>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</si>
  <si>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</si>
  <si>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</si>
  <si>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</si>
  <si>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</si>
  <si>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</si>
  <si>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</si>
  <si>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</si>
  <si>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</si>
  <si>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</si>
  <si>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</si>
  <si>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</si>
  <si>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</si>
  <si>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</si>
  <si>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</si>
  <si>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</si>
  <si>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</si>
  <si>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</si>
  <si>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</si>
  <si>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</si>
  <si>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</si>
  <si>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</si>
  <si>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</si>
  <si>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</si>
  <si>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</si>
  <si>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</si>
  <si>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</si>
  <si>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</si>
  <si>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</si>
  <si>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</si>
  <si>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</si>
  <si>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</si>
  <si>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</si>
  <si>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</si>
  <si>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</si>
  <si>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</si>
  <si>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</si>
  <si>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</si>
  <si>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</si>
  <si>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</si>
  <si>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</si>
  <si>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</si>
  <si>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</si>
  <si>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</si>
  <si>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</si>
  <si>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</si>
  <si>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</si>
  <si>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</si>
  <si>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</si>
  <si>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</si>
  <si>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</si>
  <si>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</si>
  <si>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</si>
  <si>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</si>
  <si>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</si>
  <si>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</si>
  <si>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</si>
  <si>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</si>
  <si>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</si>
  <si>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</si>
  <si>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</si>
  <si>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</si>
  <si>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</si>
  <si>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</si>
  <si>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</si>
  <si>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</si>
  <si>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</si>
  <si>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</si>
  <si>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</si>
  <si>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</si>
  <si>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</si>
  <si>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</si>
  <si>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</si>
  <si>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</si>
  <si>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</si>
  <si>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</si>
  <si>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</si>
  <si>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</si>
  <si>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</si>
  <si>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</si>
  <si>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</si>
  <si>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</si>
  <si>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</si>
  <si>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</si>
  <si>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</si>
  <si>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</si>
  <si>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</si>
  <si>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</si>
  <si>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</si>
  <si>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</si>
  <si>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</si>
  <si>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</si>
  <si>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</si>
  <si>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</si>
  <si>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</si>
  <si>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</si>
  <si>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</si>
  <si>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</si>
  <si>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</si>
  <si>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</si>
  <si>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</si>
  <si>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</si>
  <si>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</si>
  <si>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</si>
  <si>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</si>
  <si>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</si>
  <si>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</si>
  <si>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</si>
  <si>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</si>
  <si>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</si>
  <si>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</si>
  <si>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</si>
  <si>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</si>
  <si>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</si>
  <si>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</si>
  <si>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</si>
  <si>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</si>
  <si>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</si>
  <si>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</si>
  <si>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</si>
  <si>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</si>
  <si>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</si>
  <si>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</si>
  <si>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</si>
  <si>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</si>
  <si>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</si>
  <si>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</si>
  <si>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</si>
  <si>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</si>
  <si>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</si>
  <si>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</si>
  <si>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</si>
  <si>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</si>
  <si>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</si>
  <si>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</si>
  <si>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</si>
  <si>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</si>
  <si>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</si>
  <si>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</si>
  <si>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</si>
  <si>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</si>
  <si>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</si>
  <si>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</si>
  <si>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</si>
  <si>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</si>
  <si>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</si>
  <si>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</si>
  <si>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</si>
  <si>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</si>
  <si>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</si>
  <si>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</si>
  <si>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</si>
  <si>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</si>
  <si>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</si>
  <si>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</si>
  <si>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</si>
  <si>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</si>
  <si>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</si>
  <si>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</si>
  <si>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</si>
  <si>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</si>
  <si>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</si>
  <si>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</si>
  <si>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</si>
  <si>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</si>
  <si>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</si>
  <si>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</si>
  <si>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</si>
  <si>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</si>
  <si>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</si>
  <si>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</si>
  <si>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</si>
  <si>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</si>
  <si>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</si>
  <si>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</si>
  <si>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</si>
  <si>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</si>
  <si>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</si>
  <si>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</si>
  <si>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</si>
  <si>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</si>
  <si>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</si>
  <si>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</si>
  <si>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</si>
  <si>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</si>
  <si>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</si>
  <si>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</si>
  <si>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</si>
  <si>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</si>
  <si>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</si>
  <si>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</si>
  <si>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</si>
  <si>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</si>
  <si>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</si>
  <si>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</si>
  <si>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</si>
  <si>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</si>
  <si>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</si>
  <si>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</si>
  <si>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</si>
  <si>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</si>
  <si>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</si>
  <si>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</si>
  <si>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</si>
  <si>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</si>
  <si>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</si>
  <si>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</si>
  <si>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</si>
  <si>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</si>
  <si>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</si>
  <si>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</si>
  <si>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</si>
  <si>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</si>
  <si>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</si>
  <si>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</si>
  <si>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</si>
  <si>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</si>
  <si>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</si>
  <si>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</si>
  <si>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</si>
  <si>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</si>
  <si>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</si>
  <si>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</si>
  <si>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</si>
  <si>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</si>
  <si>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</si>
  <si>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</si>
  <si>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</si>
  <si>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</si>
  <si>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</si>
  <si>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</si>
  <si>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</si>
  <si>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</si>
  <si>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</si>
  <si>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</si>
  <si>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</si>
  <si>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</si>
  <si>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</si>
  <si>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</si>
  <si>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</si>
  <si>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</si>
  <si>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</si>
  <si>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</si>
  <si>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</si>
  <si>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</si>
  <si>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</si>
  <si>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</si>
  <si>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</si>
  <si>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</si>
  <si>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</si>
  <si>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</si>
  <si>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</si>
  <si>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</si>
  <si>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</si>
  <si>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</si>
  <si>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</si>
  <si>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</si>
  <si>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</si>
  <si>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</si>
  <si>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</si>
  <si>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</si>
  <si>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</si>
  <si>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</si>
  <si>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</si>
  <si>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</si>
  <si>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</si>
  <si>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</si>
  <si>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</si>
  <si>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</si>
  <si>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</si>
  <si>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</si>
  <si>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</si>
  <si>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</si>
  <si>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</si>
  <si>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</si>
  <si>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</si>
  <si>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</si>
  <si>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</si>
  <si>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</si>
  <si>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</si>
  <si>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</si>
  <si>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</si>
  <si>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</si>
  <si>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</si>
  <si>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</si>
  <si>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</si>
  <si>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</si>
  <si>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</si>
  <si>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</si>
  <si>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</si>
  <si>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</si>
  <si>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</si>
  <si>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</si>
  <si>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</si>
  <si>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</si>
  <si>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</si>
  <si>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</si>
  <si>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</si>
  <si>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</si>
  <si>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</si>
  <si>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</si>
  <si>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</si>
  <si>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</si>
  <si>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</si>
  <si>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</si>
  <si>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</si>
  <si>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</si>
  <si>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</si>
  <si>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</si>
  <si>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</si>
  <si>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</si>
  <si>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</si>
  <si>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</si>
  <si>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</si>
  <si>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</si>
  <si>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</si>
  <si>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</si>
  <si>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</si>
  <si>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</si>
  <si>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</si>
  <si>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</si>
  <si>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</si>
  <si>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</si>
  <si>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</si>
  <si>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</si>
  <si>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</si>
  <si>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</si>
  <si>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</si>
  <si>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</si>
  <si>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</si>
  <si>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</si>
  <si>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</si>
  <si>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</si>
  <si>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</si>
  <si>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</si>
  <si>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</si>
  <si>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</si>
  <si>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</si>
  <si>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</si>
  <si>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</si>
  <si>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</si>
  <si>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</si>
  <si>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</si>
  <si>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</si>
  <si>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</si>
  <si>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</si>
  <si>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</si>
  <si>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</si>
  <si>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</si>
  <si>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</si>
  <si>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</si>
  <si>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</si>
  <si>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</si>
  <si>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</si>
  <si>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</si>
  <si>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</si>
  <si>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</si>
  <si>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</si>
  <si>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</si>
  <si>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</si>
  <si>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</si>
  <si>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</si>
  <si>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</si>
  <si>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</si>
  <si>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</si>
  <si>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</si>
  <si>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</si>
  <si>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</si>
  <si>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</si>
  <si>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</si>
  <si>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</si>
  <si>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</si>
  <si>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</si>
  <si>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</si>
  <si>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</si>
  <si>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</si>
  <si>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</si>
  <si>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</si>
  <si>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</si>
  <si>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</si>
  <si>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</si>
  <si>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</si>
  <si>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</si>
  <si>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</si>
  <si>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</si>
  <si>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</si>
  <si>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</si>
  <si>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</si>
  <si>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</si>
  <si>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</si>
  <si>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</si>
  <si>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</si>
  <si>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</si>
  <si>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</si>
  <si>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</si>
  <si>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</si>
  <si>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</si>
  <si>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</si>
  <si>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</si>
  <si>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</si>
  <si>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</si>
  <si>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</si>
  <si>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</si>
  <si>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</si>
  <si>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</si>
  <si>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</si>
  <si>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</si>
  <si>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</si>
  <si>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</si>
  <si>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</si>
  <si>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</si>
  <si>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</si>
  <si>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</si>
  <si>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</si>
  <si>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</si>
  <si>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</si>
  <si>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</si>
  <si>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</si>
  <si>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</si>
  <si>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</si>
  <si>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</si>
  <si>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</si>
  <si>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</si>
  <si>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</si>
  <si>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</si>
  <si>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</si>
  <si>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</si>
  <si>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</si>
  <si>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</si>
  <si>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</si>
  <si>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</si>
  <si>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</si>
  <si>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</si>
  <si>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</si>
  <si>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</si>
  <si>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</si>
  <si>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</si>
  <si>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</si>
  <si>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</si>
  <si>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</si>
  <si>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</si>
  <si>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</si>
  <si>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</si>
  <si>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</si>
  <si>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</si>
  <si>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</si>
  <si>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</si>
  <si>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</si>
  <si>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</si>
  <si>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</si>
  <si>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</si>
  <si>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</si>
  <si>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</si>
  <si>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</si>
  <si>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</si>
  <si>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</si>
  <si>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</si>
  <si>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</si>
  <si>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</si>
  <si>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</si>
  <si>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</si>
  <si>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</si>
  <si>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</si>
  <si>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</si>
  <si>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</si>
  <si>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</si>
  <si>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</si>
  <si>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</si>
  <si>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</si>
  <si>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</si>
  <si>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</si>
  <si>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</si>
  <si>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</si>
  <si>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</si>
  <si>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</si>
  <si>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</si>
  <si>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</si>
  <si>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</si>
  <si>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</si>
  <si>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</si>
  <si>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</si>
  <si>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</si>
  <si>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</si>
  <si>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</si>
  <si>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</si>
  <si>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</si>
  <si>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</si>
  <si>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</si>
  <si>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</si>
  <si>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</si>
  <si>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</si>
  <si>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</si>
  <si>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</si>
  <si>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</si>
  <si>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</si>
  <si>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</si>
  <si>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</si>
  <si>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</si>
  <si>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</si>
  <si>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РОЗАХИМ АД</t>
  </si>
  <si>
    <t xml:space="preserve">Вид на отчета: неконсолидиран </t>
  </si>
  <si>
    <t>Съставител:МАРИЯ ЕНЕВА</t>
  </si>
  <si>
    <t>Ръководител:ДИМИТЪР ИЛИЕВ</t>
  </si>
  <si>
    <t>МАРИЯ ЕНЕВА</t>
  </si>
  <si>
    <t>ДИМИТЪЛ ИЛИЕВ</t>
  </si>
  <si>
    <t>ДИМИТЪР ИЛИЕВ</t>
  </si>
  <si>
    <t>Съставител: ……………………МАРИЯ ЕНЕВА</t>
  </si>
  <si>
    <t>Ръководител: …………………..ДИМИТЪР ИЛИЕВ</t>
  </si>
  <si>
    <t>Съставител: МАРИЯ ЕНЕВА</t>
  </si>
  <si>
    <t>Съставител:МАРИЯ ЕНЕВА                                           Ръководител:Димитър Илиев</t>
  </si>
  <si>
    <t>Дата на съставяне:27.10.2008</t>
  </si>
  <si>
    <t xml:space="preserve">Дата на съставяне: 27.10.2008                  </t>
  </si>
  <si>
    <t xml:space="preserve">Дата  на съставяне: 27.10.2008                                                                                                                             </t>
  </si>
  <si>
    <t>Дата на съставяне:                                      27.10.2008Г.</t>
  </si>
  <si>
    <t>Дата на съставяне: 27.10.2008Г.</t>
  </si>
  <si>
    <t>Отчетен период:01.01.2008-30.09.2008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</si>
</sst>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60" workbookViewId="0" topLeftCell="A25">
      <selection activeCell="M46" sqref="M4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859</v>
      </c>
      <c r="B3" s="582"/>
      <c r="C3" s="582"/>
      <c r="D3" s="582"/>
      <c r="E3" s="462" t="s">
        <v>158</v>
      </c>
      <c r="F3" s="217" t="s">
        <v>2</v>
      </c>
      <c r="G3" s="172"/>
      <c r="H3" s="461">
        <v>104058105</v>
      </c>
    </row>
    <row r="4" spans="1:8" ht="15">
      <c r="A4" s="581" t="s">
        <v>860</v>
      </c>
      <c r="B4" s="587"/>
      <c r="C4" s="587"/>
      <c r="D4" s="587"/>
      <c r="E4" s="504" t="s">
        <v>158</v>
      </c>
      <c r="F4" s="583" t="s">
        <v>3</v>
      </c>
      <c r="G4" s="584"/>
      <c r="H4" s="461" t="s">
        <v>158</v>
      </c>
    </row>
    <row r="5" spans="1:8" ht="15">
      <c r="A5" s="581" t="s">
        <v>875</v>
      </c>
      <c r="B5" s="582"/>
      <c r="C5" s="582"/>
      <c r="D5" s="582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513</v>
      </c>
      <c r="H11" s="152">
        <v>64</v>
      </c>
    </row>
    <row r="12" spans="1:8" ht="15">
      <c r="A12" s="235" t="s">
        <v>23</v>
      </c>
      <c r="B12" s="241" t="s">
        <v>24</v>
      </c>
      <c r="C12" s="151">
        <v>281</v>
      </c>
      <c r="D12" s="151">
        <v>293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52</v>
      </c>
      <c r="D13" s="151">
        <v>56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31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513</v>
      </c>
      <c r="H17" s="154">
        <f>H11+H14+H15+H16</f>
        <v>64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402</v>
      </c>
      <c r="D19" s="155">
        <f>SUM(D11:D18)</f>
        <v>391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219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210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/>
      <c r="H24" s="152">
        <v>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40</v>
      </c>
      <c r="H25" s="154">
        <f>H19+H20+H21</f>
        <v>259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174</v>
      </c>
      <c r="H27" s="154">
        <f>SUM(H28:H30)</f>
        <v>243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174</v>
      </c>
      <c r="H28" s="152">
        <v>243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174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348</v>
      </c>
      <c r="H33" s="154">
        <f>H27+H31+H32</f>
        <v>404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901</v>
      </c>
      <c r="H36" s="154">
        <f>H25+H17+H33</f>
        <v>727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</v>
      </c>
      <c r="H48" s="152">
        <v>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</v>
      </c>
      <c r="H49" s="154">
        <f>SUM(H43:H48)</f>
        <v>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409</v>
      </c>
      <c r="D55" s="155">
        <f>D19+D20+D21+D27+D32+D45+D51+D53+D54</f>
        <v>398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267</v>
      </c>
      <c r="D58" s="151">
        <v>205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39</v>
      </c>
      <c r="D59" s="151">
        <v>230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6</v>
      </c>
      <c r="D60" s="151">
        <v>6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1479</v>
      </c>
      <c r="H61" s="154">
        <f>SUM(H62:H68)</f>
        <v>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312</v>
      </c>
      <c r="D64" s="155">
        <f>SUM(D58:D63)</f>
        <v>441</v>
      </c>
      <c r="E64" s="237" t="s">
        <v>199</v>
      </c>
      <c r="F64" s="242" t="s">
        <v>200</v>
      </c>
      <c r="G64" s="152">
        <v>1447</v>
      </c>
      <c r="H64" s="152">
        <v>313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14</v>
      </c>
      <c r="H66" s="152">
        <v>11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3</v>
      </c>
    </row>
    <row r="68" spans="1:8" ht="15">
      <c r="A68" s="235" t="s">
        <v>210</v>
      </c>
      <c r="B68" s="241" t="s">
        <v>211</v>
      </c>
      <c r="C68" s="151">
        <v>1481</v>
      </c>
      <c r="D68" s="151">
        <v>150</v>
      </c>
      <c r="E68" s="237" t="s">
        <v>212</v>
      </c>
      <c r="F68" s="242" t="s">
        <v>213</v>
      </c>
      <c r="G68" s="152">
        <v>15</v>
      </c>
      <c r="H68" s="152">
        <v>32</v>
      </c>
    </row>
    <row r="69" spans="1:8" ht="15">
      <c r="A69" s="235" t="s">
        <v>214</v>
      </c>
      <c r="B69" s="241" t="s">
        <v>215</v>
      </c>
      <c r="C69" s="151">
        <v>11</v>
      </c>
      <c r="D69" s="151"/>
      <c r="E69" s="251" t="s">
        <v>77</v>
      </c>
      <c r="F69" s="242" t="s">
        <v>216</v>
      </c>
      <c r="G69" s="152"/>
      <c r="H69" s="152">
        <v>11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1479</v>
      </c>
      <c r="H71" s="161">
        <f>H59+H60+H61+H69+H70</f>
        <v>370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</v>
      </c>
      <c r="D74" s="151">
        <v>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1494</v>
      </c>
      <c r="D75" s="155">
        <f>SUM(D67:D74)</f>
        <v>160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19</v>
      </c>
      <c r="H76" s="152">
        <v>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1498</v>
      </c>
      <c r="H79" s="162">
        <f>H71+H74+H75+H76</f>
        <v>390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25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162</v>
      </c>
      <c r="D88" s="151">
        <v>93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187</v>
      </c>
      <c r="D91" s="155">
        <f>SUM(D87:D90)</f>
        <v>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1993</v>
      </c>
      <c r="D93" s="155">
        <f>D64+D75+D84+D91+D92</f>
        <v>722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2402</v>
      </c>
      <c r="D94" s="164">
        <f>D93+D55</f>
        <v>1120</v>
      </c>
      <c r="E94" s="449" t="s">
        <v>269</v>
      </c>
      <c r="F94" s="289" t="s">
        <v>270</v>
      </c>
      <c r="G94" s="165">
        <f>G36+G39+G55+G79</f>
        <v>2402</v>
      </c>
      <c r="H94" s="165">
        <f>H36+H39+H55+H79</f>
        <v>1120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5" t="s">
        <v>869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60" workbookViewId="0" topLeftCell="A7">
      <selection activeCell="M31" sqref="M3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6">
        <f>'справка №1-БАЛАНС'!H3</f>
        <v>104058105</v>
      </c>
    </row>
    <row r="3" spans="1:8" ht="15">
      <c r="A3" s="467" t="s">
        <v>273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 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2301</v>
      </c>
      <c r="D9" s="46">
        <v>1195</v>
      </c>
      <c r="E9" s="298" t="s">
        <v>283</v>
      </c>
      <c r="F9" s="549" t="s">
        <v>284</v>
      </c>
      <c r="G9" s="550">
        <v>2863</v>
      </c>
      <c r="H9" s="550">
        <v>1662</v>
      </c>
    </row>
    <row r="10" spans="1:8" ht="12">
      <c r="A10" s="298" t="s">
        <v>285</v>
      </c>
      <c r="B10" s="299" t="s">
        <v>286</v>
      </c>
      <c r="C10" s="46">
        <v>141</v>
      </c>
      <c r="D10" s="46">
        <v>47</v>
      </c>
      <c r="E10" s="298" t="s">
        <v>287</v>
      </c>
      <c r="F10" s="549" t="s">
        <v>288</v>
      </c>
      <c r="G10" s="550">
        <v>222</v>
      </c>
      <c r="H10" s="550">
        <v>127</v>
      </c>
    </row>
    <row r="11" spans="1:8" ht="12">
      <c r="A11" s="298" t="s">
        <v>289</v>
      </c>
      <c r="B11" s="299" t="s">
        <v>290</v>
      </c>
      <c r="C11" s="46">
        <v>26</v>
      </c>
      <c r="D11" s="46">
        <v>23</v>
      </c>
      <c r="E11" s="300" t="s">
        <v>291</v>
      </c>
      <c r="F11" s="549" t="s">
        <v>292</v>
      </c>
      <c r="G11" s="550">
        <v>8</v>
      </c>
      <c r="H11" s="550">
        <v>6</v>
      </c>
    </row>
    <row r="12" spans="1:8" ht="12">
      <c r="A12" s="298" t="s">
        <v>293</v>
      </c>
      <c r="B12" s="299" t="s">
        <v>294</v>
      </c>
      <c r="C12" s="46">
        <v>91</v>
      </c>
      <c r="D12" s="46">
        <v>76</v>
      </c>
      <c r="E12" s="300" t="s">
        <v>77</v>
      </c>
      <c r="F12" s="549" t="s">
        <v>295</v>
      </c>
      <c r="G12" s="550">
        <v>736</v>
      </c>
      <c r="H12" s="550">
        <v>772</v>
      </c>
    </row>
    <row r="13" spans="1:18" ht="12">
      <c r="A13" s="298" t="s">
        <v>296</v>
      </c>
      <c r="B13" s="299" t="s">
        <v>297</v>
      </c>
      <c r="C13" s="46">
        <v>19</v>
      </c>
      <c r="D13" s="46">
        <v>18</v>
      </c>
      <c r="E13" s="301" t="s">
        <v>50</v>
      </c>
      <c r="F13" s="551" t="s">
        <v>298</v>
      </c>
      <c r="G13" s="548">
        <f>SUM(G9:G12)</f>
        <v>3829</v>
      </c>
      <c r="H13" s="548">
        <f>SUM(H9:H12)</f>
        <v>2567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854</v>
      </c>
      <c r="D14" s="46">
        <v>800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188</v>
      </c>
      <c r="D15" s="47">
        <v>72</v>
      </c>
      <c r="E15" s="296" t="s">
        <v>303</v>
      </c>
      <c r="F15" s="554" t="s">
        <v>304</v>
      </c>
      <c r="G15" s="550">
        <v>1</v>
      </c>
      <c r="H15" s="550">
        <v>1</v>
      </c>
    </row>
    <row r="16" spans="1:8" ht="12">
      <c r="A16" s="298" t="s">
        <v>305</v>
      </c>
      <c r="B16" s="299" t="s">
        <v>306</v>
      </c>
      <c r="C16" s="47">
        <v>14</v>
      </c>
      <c r="D16" s="47">
        <v>84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3634</v>
      </c>
      <c r="D19" s="49">
        <f>SUM(D9:D15)+D16</f>
        <v>2315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2</v>
      </c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3637</v>
      </c>
      <c r="D28" s="50">
        <f>D26+D19</f>
        <v>2315</v>
      </c>
      <c r="E28" s="127" t="s">
        <v>337</v>
      </c>
      <c r="F28" s="554" t="s">
        <v>338</v>
      </c>
      <c r="G28" s="548">
        <f>G13+G15+G24</f>
        <v>3830</v>
      </c>
      <c r="H28" s="548">
        <f>H13+H15+H24</f>
        <v>2568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193</v>
      </c>
      <c r="D30" s="50">
        <f>IF((H28-D28)&gt;0,H28-D28,0)</f>
        <v>253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/>
      <c r="D31" s="46"/>
      <c r="E31" s="296" t="s">
        <v>852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3637</v>
      </c>
      <c r="D33" s="49">
        <f>D28-D31+D32</f>
        <v>2315</v>
      </c>
      <c r="E33" s="127" t="s">
        <v>351</v>
      </c>
      <c r="F33" s="554" t="s">
        <v>352</v>
      </c>
      <c r="G33" s="53">
        <f>G32-G31+G28</f>
        <v>3830</v>
      </c>
      <c r="H33" s="53">
        <f>H32-H31+H28</f>
        <v>2568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193</v>
      </c>
      <c r="D34" s="50">
        <f>IF((H33-D33)&gt;0,H33-D33,0)</f>
        <v>253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19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19</v>
      </c>
      <c r="D36" s="46">
        <v>7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174</v>
      </c>
      <c r="D39" s="460">
        <f>+IF((H33-D33-D35)&gt;0,H33-D33-D35,0)</f>
        <v>246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174</v>
      </c>
      <c r="D41" s="52">
        <f>IF(H39=0,IF(D39-D40&gt;0,D39-D40+H40,0),IF(H39-H40&lt;0,H40-H39+D39,0))</f>
        <v>246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3830</v>
      </c>
      <c r="D42" s="53">
        <f>D33+D35+D39</f>
        <v>2568</v>
      </c>
      <c r="E42" s="128" t="s">
        <v>378</v>
      </c>
      <c r="F42" s="129" t="s">
        <v>379</v>
      </c>
      <c r="G42" s="53">
        <f>G39+G33</f>
        <v>3830</v>
      </c>
      <c r="H42" s="53">
        <f>H39+H33</f>
        <v>2568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857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39748</v>
      </c>
      <c r="C48" s="427" t="s">
        <v>380</v>
      </c>
      <c r="D48" s="588" t="s">
        <v>863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864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60" workbookViewId="0" topLeftCell="A1">
      <selection activeCell="I28" sqref="I2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>
        <f>'справка №1-БАЛАНС'!H3</f>
        <v>104058105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3071</v>
      </c>
      <c r="D10" s="54">
        <v>2484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-2696</v>
      </c>
      <c r="D11" s="54">
        <v>-2204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-110</v>
      </c>
      <c r="D13" s="54">
        <v>-94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-135</v>
      </c>
      <c r="D14" s="54">
        <v>-7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-17</v>
      </c>
      <c r="D15" s="54">
        <v>-7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113</v>
      </c>
      <c r="D20" s="55">
        <f>SUM(D10:D19)</f>
        <v>172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-39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74</v>
      </c>
      <c r="D43" s="55">
        <f>D42+D32+D20</f>
        <v>172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113</v>
      </c>
      <c r="D44" s="132">
        <v>18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187</v>
      </c>
      <c r="D45" s="55">
        <f>D44+D43</f>
        <v>190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187</v>
      </c>
      <c r="D46" s="56">
        <v>190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view="pageBreakPreview" zoomScale="60" workbookViewId="0" topLeftCell="A8">
      <selection activeCell="A44" sqref="A4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104058105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64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210</v>
      </c>
      <c r="G11" s="58">
        <f>'справка №1-БАЛАНС'!H23</f>
        <v>0</v>
      </c>
      <c r="H11" s="60">
        <v>9</v>
      </c>
      <c r="I11" s="58">
        <f>'справка №1-БАЛАНС'!H28+'справка №1-БАЛАНС'!H31</f>
        <v>404</v>
      </c>
      <c r="J11" s="58">
        <f>'справка №1-БАЛАНС'!H29+'справка №1-БАЛАНС'!H32</f>
        <v>0</v>
      </c>
      <c r="K11" s="60"/>
      <c r="L11" s="344">
        <f>SUM(C11:K11)</f>
        <v>727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64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210</v>
      </c>
      <c r="G15" s="61">
        <f t="shared" si="2"/>
        <v>0</v>
      </c>
      <c r="H15" s="61">
        <f t="shared" si="2"/>
        <v>9</v>
      </c>
      <c r="I15" s="61">
        <f t="shared" si="2"/>
        <v>404</v>
      </c>
      <c r="J15" s="61">
        <f t="shared" si="2"/>
        <v>0</v>
      </c>
      <c r="K15" s="61">
        <f t="shared" si="2"/>
        <v>0</v>
      </c>
      <c r="L15" s="344">
        <f t="shared" si="1"/>
        <v>727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174</v>
      </c>
      <c r="J16" s="345">
        <f>+'справка №1-БАЛАНС'!G32</f>
        <v>0</v>
      </c>
      <c r="K16" s="60"/>
      <c r="L16" s="344">
        <f t="shared" si="1"/>
        <v>174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230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-230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>
        <v>230</v>
      </c>
      <c r="D19" s="60"/>
      <c r="E19" s="60"/>
      <c r="F19" s="60"/>
      <c r="G19" s="60"/>
      <c r="H19" s="60"/>
      <c r="I19" s="60">
        <v>-230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219</v>
      </c>
      <c r="D28" s="60"/>
      <c r="E28" s="60"/>
      <c r="F28" s="60">
        <v>-210</v>
      </c>
      <c r="G28" s="60"/>
      <c r="H28" s="60">
        <v>-9</v>
      </c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513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348</v>
      </c>
      <c r="J29" s="59">
        <f t="shared" si="6"/>
        <v>0</v>
      </c>
      <c r="K29" s="59">
        <f t="shared" si="6"/>
        <v>0</v>
      </c>
      <c r="L29" s="344">
        <f t="shared" si="1"/>
        <v>901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513</v>
      </c>
      <c r="D32" s="59">
        <f t="shared" si="7"/>
        <v>0</v>
      </c>
      <c r="E32" s="59">
        <f t="shared" si="7"/>
        <v>40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348</v>
      </c>
      <c r="J32" s="59">
        <f t="shared" si="7"/>
        <v>0</v>
      </c>
      <c r="K32" s="59">
        <f t="shared" si="7"/>
        <v>0</v>
      </c>
      <c r="L32" s="344">
        <f t="shared" si="1"/>
        <v>901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868</v>
      </c>
      <c r="E38" s="591"/>
      <c r="F38" s="591"/>
      <c r="G38" s="591"/>
      <c r="H38" s="591"/>
      <c r="I38" s="591"/>
      <c r="J38" s="15" t="s">
        <v>853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C48" sqref="C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104058105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9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9" t="s">
        <v>527</v>
      </c>
      <c r="R5" s="599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0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0"/>
      <c r="R6" s="600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102</v>
      </c>
      <c r="L10" s="65">
        <v>12</v>
      </c>
      <c r="M10" s="65"/>
      <c r="N10" s="74">
        <f aca="true" t="shared" si="4" ref="N10:N39">K10+L10-M10</f>
        <v>114</v>
      </c>
      <c r="O10" s="65"/>
      <c r="P10" s="65"/>
      <c r="Q10" s="74">
        <f t="shared" si="0"/>
        <v>114</v>
      </c>
      <c r="R10" s="74">
        <f t="shared" si="1"/>
        <v>281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277</v>
      </c>
      <c r="E11" s="189">
        <v>2</v>
      </c>
      <c r="F11" s="189"/>
      <c r="G11" s="74">
        <f t="shared" si="2"/>
        <v>279</v>
      </c>
      <c r="H11" s="65"/>
      <c r="I11" s="65"/>
      <c r="J11" s="74">
        <f t="shared" si="3"/>
        <v>279</v>
      </c>
      <c r="K11" s="65">
        <v>218</v>
      </c>
      <c r="L11" s="65">
        <v>9</v>
      </c>
      <c r="M11" s="65"/>
      <c r="N11" s="74">
        <f t="shared" si="4"/>
        <v>227</v>
      </c>
      <c r="O11" s="65"/>
      <c r="P11" s="65"/>
      <c r="Q11" s="74">
        <f t="shared" si="0"/>
        <v>227</v>
      </c>
      <c r="R11" s="74">
        <f t="shared" si="1"/>
        <v>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48</v>
      </c>
      <c r="E13" s="189">
        <v>0</v>
      </c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15</v>
      </c>
      <c r="L13" s="65">
        <v>2</v>
      </c>
      <c r="M13" s="65"/>
      <c r="N13" s="74">
        <f t="shared" si="4"/>
        <v>17</v>
      </c>
      <c r="O13" s="65"/>
      <c r="P13" s="65"/>
      <c r="Q13" s="74">
        <f t="shared" si="0"/>
        <v>17</v>
      </c>
      <c r="R13" s="74">
        <f t="shared" si="1"/>
        <v>31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32</v>
      </c>
      <c r="E14" s="189"/>
      <c r="F14" s="189"/>
      <c r="G14" s="74">
        <f t="shared" si="2"/>
        <v>32</v>
      </c>
      <c r="H14" s="65"/>
      <c r="I14" s="65"/>
      <c r="J14" s="74">
        <f t="shared" si="3"/>
        <v>32</v>
      </c>
      <c r="K14" s="65">
        <v>24</v>
      </c>
      <c r="L14" s="65">
        <v>2</v>
      </c>
      <c r="M14" s="65"/>
      <c r="N14" s="74">
        <f t="shared" si="4"/>
        <v>26</v>
      </c>
      <c r="O14" s="65"/>
      <c r="P14" s="65"/>
      <c r="Q14" s="74">
        <f t="shared" si="0"/>
        <v>26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/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786</v>
      </c>
      <c r="E17" s="194">
        <f>SUM(E9:E16)</f>
        <v>2</v>
      </c>
      <c r="F17" s="194">
        <f>SUM(F9:F16)</f>
        <v>0</v>
      </c>
      <c r="G17" s="74">
        <f t="shared" si="2"/>
        <v>788</v>
      </c>
      <c r="H17" s="75">
        <f>SUM(H9:H16)</f>
        <v>0</v>
      </c>
      <c r="I17" s="75">
        <f>SUM(I9:I16)</f>
        <v>0</v>
      </c>
      <c r="J17" s="74">
        <f t="shared" si="3"/>
        <v>788</v>
      </c>
      <c r="K17" s="75">
        <f>SUM(K9:K16)</f>
        <v>361</v>
      </c>
      <c r="L17" s="75">
        <f>SUM(L9:L16)</f>
        <v>25</v>
      </c>
      <c r="M17" s="75">
        <f>SUM(M9:M16)</f>
        <v>0</v>
      </c>
      <c r="N17" s="74">
        <f t="shared" si="4"/>
        <v>386</v>
      </c>
      <c r="O17" s="75">
        <f>SUM(O9:O16)</f>
        <v>0</v>
      </c>
      <c r="P17" s="75">
        <f>SUM(P9:P16)</f>
        <v>0</v>
      </c>
      <c r="Q17" s="74">
        <f t="shared" si="5"/>
        <v>386</v>
      </c>
      <c r="R17" s="74">
        <f t="shared" si="6"/>
        <v>402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7</v>
      </c>
      <c r="E24" s="189"/>
      <c r="F24" s="189"/>
      <c r="G24" s="74">
        <f t="shared" si="2"/>
        <v>7</v>
      </c>
      <c r="H24" s="65"/>
      <c r="I24" s="65"/>
      <c r="J24" s="74">
        <f t="shared" si="3"/>
        <v>7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3</v>
      </c>
      <c r="L25" s="66">
        <f t="shared" si="7"/>
        <v>1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797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799</v>
      </c>
      <c r="H40" s="438">
        <f t="shared" si="13"/>
        <v>0</v>
      </c>
      <c r="I40" s="438">
        <f t="shared" si="13"/>
        <v>0</v>
      </c>
      <c r="J40" s="438">
        <f t="shared" si="13"/>
        <v>799</v>
      </c>
      <c r="K40" s="438">
        <f t="shared" si="13"/>
        <v>364</v>
      </c>
      <c r="L40" s="438">
        <f t="shared" si="13"/>
        <v>26</v>
      </c>
      <c r="M40" s="438">
        <f t="shared" si="13"/>
        <v>0</v>
      </c>
      <c r="N40" s="438">
        <f t="shared" si="13"/>
        <v>390</v>
      </c>
      <c r="O40" s="438">
        <f t="shared" si="13"/>
        <v>0</v>
      </c>
      <c r="P40" s="438">
        <f t="shared" si="13"/>
        <v>0</v>
      </c>
      <c r="Q40" s="438">
        <f t="shared" si="13"/>
        <v>390</v>
      </c>
      <c r="R40" s="438">
        <f t="shared" si="13"/>
        <v>409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606</v>
      </c>
      <c r="I44" s="356"/>
      <c r="J44" s="356" t="s">
        <v>863</v>
      </c>
      <c r="K44" s="608"/>
      <c r="L44" s="608"/>
      <c r="M44" s="608"/>
      <c r="N44" s="608"/>
      <c r="O44" s="597" t="s">
        <v>862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3">
      <selection activeCell="A116" sqref="A11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104058105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1481</v>
      </c>
      <c r="D28" s="108">
        <v>1481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11</v>
      </c>
      <c r="D29" s="108">
        <v>11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1494</v>
      </c>
      <c r="D43" s="104">
        <f>D24+D28+D29+D31+D30+D32+D33+D38</f>
        <v>1494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1494</v>
      </c>
      <c r="D44" s="103">
        <f>D43+D21+D19+D9</f>
        <v>1494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</v>
      </c>
      <c r="D64" s="108">
        <v>3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</v>
      </c>
      <c r="D66" s="103">
        <f>D52+D56+D61+D62+D63+D64</f>
        <v>3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1479</v>
      </c>
      <c r="D85" s="104">
        <f>SUM(D86:D90)+D94</f>
        <v>1479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1447</v>
      </c>
      <c r="D87" s="108">
        <v>1447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15</v>
      </c>
      <c r="D92" s="108">
        <v>15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1479</v>
      </c>
      <c r="D96" s="104">
        <f>D85+D80+D75+D71+D95</f>
        <v>1479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1482</v>
      </c>
      <c r="D97" s="104">
        <f>D96+D68+D66</f>
        <v>1482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104058105</v>
      </c>
    </row>
    <row r="5" spans="1:9" ht="15">
      <c r="A5" s="501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817</v>
      </c>
      <c r="E30" s="623" t="s">
        <v>863</v>
      </c>
      <c r="F30" s="623"/>
      <c r="G30" s="623"/>
      <c r="H30" s="420" t="s">
        <v>779</v>
      </c>
      <c r="I30" s="623" t="s">
        <v>865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9">
      <selection activeCell="A157" sqref="A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104058105</v>
      </c>
    </row>
    <row r="6" spans="1:13" ht="15" customHeight="1">
      <c r="A6" s="27" t="s">
        <v>820</v>
      </c>
      <c r="B6" s="629" t="str">
        <f>'справка №1-БАЛАНС'!E5</f>
        <v>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866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Video</cp:lastModifiedBy>
  <cp:lastPrinted>2008-10-27T09:17:11Z</cp:lastPrinted>
  <dcterms:created xsi:type="dcterms:W3CDTF">2000-06-29T12:02:40Z</dcterms:created>
  <dcterms:modified xsi:type="dcterms:W3CDTF">2008-10-27T09:18:47Z</dcterms:modified>
  <cp:category/>
  <cp:version/>
  <cp:contentType/>
  <cp:contentStatus/>
</cp:coreProperties>
</file>