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5" tabRatio="695" activeTab="0"/>
  </bookViews>
  <sheets>
    <sheet name="НАЧАЛО" sheetId="1" r:id="rId1"/>
    <sheet name="ОПР" sheetId="2" r:id="rId2"/>
    <sheet name="баланс" sheetId="3" r:id="rId3"/>
    <sheet name="ОПП" sheetId="4" r:id="rId4"/>
    <sheet name="СК" sheetId="5" r:id="rId5"/>
  </sheets>
  <definedNames>
    <definedName name="AS2DocOpenMode" hidden="1">"AS2DocumentEdit"</definedName>
    <definedName name="_xlnm.Print_Area" localSheetId="2">'баланс'!$A$1:$G$112</definedName>
    <definedName name="_xlnm.Print_Area" localSheetId="0">'НАЧАЛО'!$A$1:$I$57</definedName>
    <definedName name="_xlnm.Print_Area" localSheetId="3">'ОПП'!$A$1:$E$56</definedName>
    <definedName name="_xlnm.Print_Area" localSheetId="1">'ОПР'!$A$1:$G$60</definedName>
    <definedName name="_xlnm.Print_Area" localSheetId="4">'СК'!$A$1:$O$57</definedName>
    <definedName name="_xlnm.Print_Titles" localSheetId="1">'ОПР'!$1:$2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'СК'!#REF!</definedName>
    <definedName name="Z_2BD2C2C3_AF9C_11D6_9CEF_00D009775214_.wvu.Cols" localSheetId="4" hidden="1">'СК'!#REF!</definedName>
    <definedName name="Z_3DF3D3DF_0C20_498D_AC7F_CE0D39724717_.wvu.Cols" localSheetId="4" hidden="1">'СК'!#REF!</definedName>
    <definedName name="Z_9656BBF7_C4A3_41EC_B0C6_A21B380E3C2F_.wvu.Cols" localSheetId="4" hidden="1">'СК'!#REF!</definedName>
    <definedName name="Z_9656BBF7_C4A3_41EC_B0C6_A21B380E3C2F_.wvu.PrintArea" localSheetId="4" hidden="1">'СК'!$A$1:$O$48</definedName>
  </definedNames>
  <calcPr fullCalcOnLoad="1"/>
</workbook>
</file>

<file path=xl/comments1.xml><?xml version="1.0" encoding="utf-8"?>
<comments xmlns="http://schemas.openxmlformats.org/spreadsheetml/2006/main">
  <authors>
    <author>Kalin</author>
  </authors>
  <commentList>
    <comment ref="AA2" authorId="0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  <comment ref="O30" authorId="0">
      <text>
        <r>
          <rPr>
            <b/>
            <sz val="9"/>
            <rFont val="Tahoma"/>
            <family val="2"/>
          </rPr>
          <t xml:space="preserve">Kalin:
За годишните отчети
не по-късно от 31.03. </t>
        </r>
        <r>
          <rPr>
            <sz val="9"/>
            <rFont val="Tahoma"/>
            <family val="2"/>
          </rPr>
          <t xml:space="preserve">
</t>
        </r>
      </text>
    </comment>
    <comment ref="O28" authorId="0">
      <text>
        <r>
          <rPr>
            <b/>
            <sz val="9"/>
            <rFont val="Tahoma"/>
            <family val="2"/>
          </rPr>
          <t>Kalin: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Формат на датата:
дд.мм.гггг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<sst xmlns="http://schemas.openxmlformats.org/spreadsheetml/2006/main" count="262" uniqueCount="223">
  <si>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</si>
  <si>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</si>
  <si>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</si>
  <si>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</si>
  <si>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</si>
  <si>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</si>
  <si>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ПАСИВ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</si>
  <si>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</si>
  <si>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</si>
  <si>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</si>
  <si>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</si>
  <si>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</si>
  <si>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Покупки на дълготрайни активи</t>
  </si>
  <si>
    <t>Постъпления от продажба на дълготрайни активи</t>
  </si>
  <si>
    <t>Парични средства и парични еквиваленти на 1 януари</t>
  </si>
  <si>
    <t>Други плащания, нетно</t>
  </si>
  <si>
    <t>Други плащания (нетно)</t>
  </si>
  <si>
    <t>Съставител:</t>
  </si>
  <si>
    <t>BGN'000</t>
  </si>
  <si>
    <t>Разходи по икономически елементи</t>
  </si>
  <si>
    <t>Суми с корективен характер</t>
  </si>
  <si>
    <t>Дълготрайни нематериални активи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</si>
  <si>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</si>
  <si>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</si>
  <si>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</si>
  <si>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</si>
  <si>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</si>
  <si>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</si>
  <si>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</si>
  <si>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</si>
  <si>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</si>
  <si>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</si>
  <si>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</si>
  <si>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</si>
  <si>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</si>
  <si>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</si>
  <si>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</si>
  <si>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Данъчни задължения</t>
  </si>
  <si>
    <t>Платени данъци (без корпоративни данъци )</t>
  </si>
  <si>
    <t xml:space="preserve">Платени  корпоративни данъци </t>
  </si>
  <si>
    <t>Парични потоци по финансов лизинг</t>
  </si>
  <si>
    <t>Други</t>
  </si>
  <si>
    <t>1.1.</t>
  </si>
  <si>
    <t>1.2.</t>
  </si>
  <si>
    <t>1.3.</t>
  </si>
  <si>
    <t>Активи по отсрочени данъци</t>
  </si>
  <si>
    <t>1.4.</t>
  </si>
  <si>
    <t>1.5.</t>
  </si>
  <si>
    <t>1.6.</t>
  </si>
  <si>
    <t>1.7.</t>
  </si>
  <si>
    <t>Инвестиционни имоти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</si>
  <si>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</si>
  <si>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</si>
  <si>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</si>
  <si>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</si>
  <si>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</si>
  <si>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</si>
  <si>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Нетекущи  пасиви</t>
  </si>
  <si>
    <t>Текущи пасиви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</si>
  <si>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</si>
  <si>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</si>
  <si>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Дивиденти</t>
  </si>
  <si>
    <t>Заверил:</t>
  </si>
  <si>
    <t xml:space="preserve">Общо приходи </t>
  </si>
  <si>
    <t xml:space="preserve">Приходи </t>
  </si>
  <si>
    <t>Продукция</t>
  </si>
  <si>
    <t>Услуги</t>
  </si>
  <si>
    <t>Стоки</t>
  </si>
  <si>
    <t xml:space="preserve">Разходи </t>
  </si>
  <si>
    <t>Обезценка на активи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</si>
  <si>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</si>
  <si>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</si>
  <si>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</si>
  <si>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Нетни приходи от продажби</t>
  </si>
  <si>
    <t>Печалба/загуба преди разходи за данъци</t>
  </si>
  <si>
    <t>Изменение за сметка на отсрочени данъци</t>
  </si>
  <si>
    <t>Печалба/загуба</t>
  </si>
  <si>
    <t>Общо разходи без разходи за данъци</t>
  </si>
  <si>
    <t>Финансови активи нетекущи</t>
  </si>
  <si>
    <t>Финансови активи текущи</t>
  </si>
  <si>
    <t>Печалба/загуба за годината</t>
  </si>
  <si>
    <t>Регистриран капитал</t>
  </si>
  <si>
    <t>Невнесен капитал</t>
  </si>
  <si>
    <t>Изкупени собствени акции</t>
  </si>
  <si>
    <t>Нетекущи финансови пасиви</t>
  </si>
  <si>
    <t>Отсрочени данъчни пасиви</t>
  </si>
  <si>
    <t>Приходи от правителствени дарения</t>
  </si>
  <si>
    <t>Правителствени дарения нетекуща част</t>
  </si>
  <si>
    <t>Текущи финансови пасиви</t>
  </si>
  <si>
    <t>Задължения към персонала</t>
  </si>
  <si>
    <t>Провизии</t>
  </si>
  <si>
    <t xml:space="preserve">Сума  пасив </t>
  </si>
  <si>
    <t>Правителствени дарения текуща част</t>
  </si>
  <si>
    <t>Постъпления от продажба на нетекущи финансови активи</t>
  </si>
  <si>
    <t>Плащания за покупка на нетекущи финансови активи</t>
  </si>
  <si>
    <t>Получени суми за погасяване на предоставени  заеми на трети страни</t>
  </si>
  <si>
    <t>Платени суми при предоставяне на  заеми на трети страни</t>
  </si>
  <si>
    <t>Постъпления по получени  заеми</t>
  </si>
  <si>
    <t>Плащания по получени заеми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</si>
  <si>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</si>
  <si>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</si>
  <si>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Парични потоци за погасяване на задължения по финансов лизинг</t>
  </si>
  <si>
    <t>Плащания от разпределение на печалба</t>
  </si>
  <si>
    <t>Получени лихви по предоставени  заеми на трети страни</t>
  </si>
  <si>
    <t xml:space="preserve">Платени  такси и лихви върху  заеми </t>
  </si>
  <si>
    <t>Парични  потоци от оперативна дейност</t>
  </si>
  <si>
    <t>Нетни парични потоци от оперативна дейност</t>
  </si>
  <si>
    <t>Парични потци от инвестиционна дейност</t>
  </si>
  <si>
    <t>Парични потоци от финансова дейност</t>
  </si>
  <si>
    <t>Нето парични средства  използвани в инвестиционната дейност</t>
  </si>
  <si>
    <t>Нето парични средства използвани във финансовата дейност</t>
  </si>
  <si>
    <t>Печалба/Загуба от преоценка на имоти</t>
  </si>
  <si>
    <t>Положителни (отрицателни) разлики при оценка на финансови инструменти отнесени в капитала</t>
  </si>
  <si>
    <t>Оценки на финансови ативи прехвърлени към печалба или загуба при продажба</t>
  </si>
  <si>
    <t>Обща сума на признати приходи и разходи  в капитала за периода</t>
  </si>
  <si>
    <t>Емисия на  капитал</t>
  </si>
  <si>
    <t>Признати приходи и разходи  в капитала за периода</t>
  </si>
  <si>
    <t>Печалба /загуба за периода</t>
  </si>
  <si>
    <t>Разходи за заплати и осигуровки на персонала</t>
  </si>
  <si>
    <t>Натрупани печалби/загуби</t>
  </si>
  <si>
    <t>Резултат ат продажба на дълготрайни активи</t>
  </si>
  <si>
    <t>С НЕЗАВИСИМ ОДИТОРСКИ ДОКЛАД</t>
  </si>
  <si>
    <t>Представляващ:</t>
  </si>
  <si>
    <t>УКАЗАНИЯ ЗА ПОПЪЛВАНЕ НА ОТЧЕТА</t>
  </si>
  <si>
    <t>1. Всички общи данни се попълват само в таблицата по-долу!</t>
  </si>
  <si>
    <t>2. Данните за дружеството, представляващия, съставителя, датата на отчета</t>
  </si>
  <si>
    <t>3. В отчета има засечки между всички компоненти, при евентуално разми-</t>
  </si>
  <si>
    <t>ване в данните по съответните справки ще се появят предупреждуния.</t>
  </si>
  <si>
    <t>4. Ненужните редове по четирите форми и приложенията НЕ ТРЯБВА</t>
  </si>
  <si>
    <t>ДА СЕ ТРИЯТ! В случай, че има излишни /празни/ редове, то те трябва</t>
  </si>
  <si>
    <t>5. Допълнителни редове НЕ ТРЯБВА ДА СЕ ПРИБАВЯТ!</t>
  </si>
  <si>
    <t>6. Всички справки са странирани за разпечатване.</t>
  </si>
  <si>
    <t>да се скрият. Функция HIDE</t>
  </si>
  <si>
    <t>7. От отчета се разпечатват заглавната страница /настоящата/, опр, баланс,</t>
  </si>
  <si>
    <t>опп и отчет за собствения капитал. Останалите справки се копират в опо-</t>
  </si>
  <si>
    <t>вестяването.</t>
  </si>
  <si>
    <t>Въведете име на Дружеството ТУК!</t>
  </si>
  <si>
    <t>Избор на вид отчет ТУК!</t>
  </si>
  <si>
    <t>Въведете дата на отчета ТУК!</t>
  </si>
  <si>
    <t>Въведете дата на съставяне ТУК!</t>
  </si>
  <si>
    <t>ПОЛЕТА! Данните се разнасят автоматично по компонентите.</t>
  </si>
  <si>
    <t>и броя на страниците се попълват САМО ТУК, САМО В ЖЪЛТИТЕ</t>
  </si>
  <si>
    <t>Въведете име на съставителя ТУК!</t>
  </si>
  <si>
    <t>Въведете име на управителя ТУК!</t>
  </si>
  <si>
    <t>Въведете име на одитора ТУК!</t>
  </si>
  <si>
    <t>Въведете броя на страниците на оповестяването в полето по-долу!</t>
  </si>
  <si>
    <t>Първата страница на оповестяването следва да започва след тази на</t>
  </si>
  <si>
    <t>отчета за собствения капитал - №6</t>
  </si>
  <si>
    <t>Въведете страниците ТУК!        От:</t>
  </si>
  <si>
    <t>До: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</si>
  <si>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</si>
  <si>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</si>
  <si>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</si>
  <si>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</si>
  <si>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</si>
  <si>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</si>
  <si>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</si>
  <si>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</si>
  <si>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</si>
  <si>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</si>
  <si>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</si>
  <si>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</si>
  <si>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Въведете град на регистрация ТУК!</t>
  </si>
  <si>
    <t>София</t>
  </si>
  <si>
    <t>К</t>
  </si>
  <si>
    <t>С</t>
  </si>
  <si>
    <t>САМОСТОЯТЕЛЕН</t>
  </si>
  <si>
    <t>ИНДИВИДУАЛЕН</t>
  </si>
  <si>
    <t>Общо текущи активи</t>
  </si>
  <si>
    <t>Общо нетекущи активи</t>
  </si>
  <si>
    <t>Нетекущи търговски и други вземания</t>
  </si>
  <si>
    <t>Търговска репутация</t>
  </si>
  <si>
    <t>Текущи търговски и други вземания</t>
  </si>
  <si>
    <t>Сума на актива</t>
  </si>
  <si>
    <t>Имоти, съоражения, мишини и оборудване</t>
  </si>
  <si>
    <t>Данъци за въстановяване</t>
  </si>
  <si>
    <t>Нетекущи търговски и други задължения</t>
  </si>
  <si>
    <t>Текщи търговски и други задължения</t>
  </si>
  <si>
    <t>Нетекущи активи</t>
  </si>
  <si>
    <r>
      <t xml:space="preserve">Пасиви държани за продажба </t>
    </r>
    <r>
      <rPr>
        <sz val="11"/>
        <color indexed="10"/>
        <rFont val="Garamond"/>
        <family val="1"/>
      </rPr>
      <t>/поМСФО5/</t>
    </r>
  </si>
  <si>
    <r>
      <t xml:space="preserve">Активи държани за продажба </t>
    </r>
    <r>
      <rPr>
        <sz val="11"/>
        <color indexed="10"/>
        <rFont val="Garamond"/>
        <family val="1"/>
      </rPr>
      <t>/поМСФО5/</t>
    </r>
  </si>
  <si>
    <t>в консолидиран отчет въведете "К", ако не изготвя и не участва въведете "С"!</t>
  </si>
  <si>
    <t>в консолидиран отчет или не. В случай, че дружеството изготвя или участва</t>
  </si>
  <si>
    <t>Изберете вид на отчета в зависимост от това дали дружеството изготвя или участва</t>
  </si>
  <si>
    <t>Премии от емисии</t>
  </si>
  <si>
    <t>1.8.</t>
  </si>
  <si>
    <t>1.9.</t>
  </si>
  <si>
    <t>1.10.</t>
  </si>
  <si>
    <t>1.11.</t>
  </si>
  <si>
    <t>1.12.</t>
  </si>
  <si>
    <t>1.13.</t>
  </si>
  <si>
    <t>1.18.</t>
  </si>
  <si>
    <t>1.15.</t>
  </si>
  <si>
    <t>1.16.</t>
  </si>
  <si>
    <t>1.17.</t>
  </si>
  <si>
    <t>1.19.</t>
  </si>
  <si>
    <t>1.20.</t>
  </si>
  <si>
    <t>1.21.</t>
  </si>
  <si>
    <t>1.22.</t>
  </si>
  <si>
    <t>1.23.</t>
  </si>
  <si>
    <t>1.24.</t>
  </si>
  <si>
    <t>1.25.</t>
  </si>
  <si>
    <t>1.14.1</t>
  </si>
  <si>
    <t>1.14.2</t>
  </si>
  <si>
    <t>1.14.3</t>
  </si>
  <si>
    <t>1.14.4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</si>
  <si>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</si>
  <si>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</si>
  <si>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</si>
  <si>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</si>
  <si>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</si>
  <si>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</si>
  <si>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</si>
  <si>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</si>
  <si>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</si>
  <si>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</si>
  <si>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</si>
  <si>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</si>
  <si>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</si>
  <si>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Железопътна Инфарструктура Холдингово дружество АД</t>
  </si>
  <si>
    <t>Ралица Кайджиева</t>
  </si>
  <si>
    <t>Явор Хайтов,Красимир Сланчев</t>
  </si>
  <si>
    <t>СОП Ейч Ел Би България ООД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</si>
</sst>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  <numFmt numFmtId="215" formatCode="_(* #,##0.0_);_(* \(#,##0.0\);_(* &quot;-&quot;_);_(@_)"/>
    <numFmt numFmtId="216" formatCode="_(* #,##0.00_);_(* \(#,##0.00\);_(* &quot;-&quot;_);_(@_)"/>
    <numFmt numFmtId="217" formatCode="0.0%"/>
  </numFmts>
  <fonts count="52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i/>
      <sz val="11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i/>
      <sz val="10"/>
      <name val="Garamond"/>
      <family val="1"/>
    </font>
    <font>
      <sz val="14"/>
      <name val="Garamond"/>
      <family val="1"/>
    </font>
    <font>
      <sz val="14"/>
      <color indexed="10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i/>
      <sz val="10"/>
      <color indexed="8"/>
      <name val="Garamond"/>
      <family val="1"/>
    </font>
    <font>
      <i/>
      <sz val="11"/>
      <name val="Garamond"/>
      <family val="1"/>
    </font>
    <font>
      <b/>
      <sz val="14"/>
      <name val="Garamond"/>
      <family val="1"/>
    </font>
    <font>
      <i/>
      <sz val="24"/>
      <name val="Garamond"/>
      <family val="1"/>
    </font>
    <font>
      <b/>
      <sz val="11"/>
      <color indexed="12"/>
      <name val="Garamond"/>
      <family val="1"/>
    </font>
    <font>
      <b/>
      <sz val="11"/>
      <color indexed="10"/>
      <name val="Garamond"/>
      <family val="1"/>
    </font>
    <font>
      <b/>
      <i/>
      <u val="single"/>
      <sz val="20"/>
      <name val="Garamond"/>
      <family val="1"/>
    </font>
    <font>
      <i/>
      <sz val="23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2"/>
      <name val="Garamond"/>
      <family val="1"/>
    </font>
    <font>
      <sz val="11"/>
      <color indexed="12"/>
      <name val="Garamond"/>
      <family val="1"/>
    </font>
    <font>
      <sz val="10"/>
      <color indexed="12"/>
      <name val="Garamond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9" fillId="21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21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177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7" fontId="7" fillId="22" borderId="10" xfId="0" applyNumberFormat="1" applyFont="1" applyFill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21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193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177" fontId="7" fillId="22" borderId="11" xfId="0" applyNumberFormat="1" applyFont="1" applyFill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177" fontId="7" fillId="2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79" fontId="7" fillId="0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5" fillId="24" borderId="0" xfId="58" applyFont="1" applyFill="1" applyBorder="1" applyAlignment="1">
      <alignment vertical="center"/>
      <protection/>
    </xf>
    <xf numFmtId="0" fontId="16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7" fillId="24" borderId="0" xfId="58" applyFont="1" applyFill="1" applyBorder="1" applyAlignment="1">
      <alignment vertical="center"/>
      <protection/>
    </xf>
    <xf numFmtId="0" fontId="9" fillId="24" borderId="0" xfId="0" applyFont="1" applyFill="1" applyBorder="1" applyAlignment="1">
      <alignment horizontal="center"/>
    </xf>
    <xf numFmtId="177" fontId="9" fillId="24" borderId="0" xfId="0" applyNumberFormat="1" applyFont="1" applyFill="1" applyBorder="1" applyAlignment="1">
      <alignment horizontal="right"/>
    </xf>
    <xf numFmtId="0" fontId="7" fillId="24" borderId="0" xfId="59" applyFont="1" applyFill="1" applyAlignment="1">
      <alignment horizontal="right"/>
      <protection/>
    </xf>
    <xf numFmtId="0" fontId="17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7" fillId="24" borderId="0" xfId="59" applyFont="1" applyFill="1" applyAlignment="1">
      <alignment/>
      <protection/>
    </xf>
    <xf numFmtId="0" fontId="9" fillId="21" borderId="0" xfId="0" applyFont="1" applyFill="1" applyBorder="1" applyAlignment="1">
      <alignment horizontal="center"/>
    </xf>
    <xf numFmtId="177" fontId="9" fillId="21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93" fontId="7" fillId="0" borderId="0" xfId="0" applyNumberFormat="1" applyFont="1" applyBorder="1" applyAlignment="1">
      <alignment/>
    </xf>
    <xf numFmtId="19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6" fontId="8" fillId="0" borderId="10" xfId="0" applyNumberFormat="1" applyFont="1" applyBorder="1" applyAlignment="1">
      <alignment horizontal="center" wrapText="1"/>
    </xf>
    <xf numFmtId="193" fontId="7" fillId="0" borderId="0" xfId="0" applyNumberFormat="1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193" fontId="7" fillId="0" borderId="0" xfId="61" applyNumberFormat="1" applyFont="1" applyFill="1" applyBorder="1" applyAlignment="1">
      <alignment vertical="center"/>
      <protection/>
    </xf>
    <xf numFmtId="177" fontId="7" fillId="0" borderId="0" xfId="61" applyNumberFormat="1" applyFont="1" applyFill="1" applyBorder="1" applyAlignment="1">
      <alignment vertical="center"/>
      <protection/>
    </xf>
    <xf numFmtId="14" fontId="8" fillId="0" borderId="10" xfId="0" applyNumberFormat="1" applyFont="1" applyBorder="1" applyAlignment="1">
      <alignment horizontal="center" wrapText="1"/>
    </xf>
    <xf numFmtId="177" fontId="7" fillId="0" borderId="10" xfId="61" applyNumberFormat="1" applyFont="1" applyFill="1" applyBorder="1" applyAlignment="1">
      <alignment vertical="center"/>
      <protection/>
    </xf>
    <xf numFmtId="14" fontId="7" fillId="0" borderId="0" xfId="0" applyNumberFormat="1" applyFont="1" applyBorder="1" applyAlignment="1">
      <alignment horizontal="center" wrapText="1"/>
    </xf>
    <xf numFmtId="177" fontId="8" fillId="0" borderId="0" xfId="61" applyNumberFormat="1" applyFont="1" applyFill="1" applyBorder="1" applyAlignment="1">
      <alignment vertical="center"/>
      <protection/>
    </xf>
    <xf numFmtId="193" fontId="8" fillId="0" borderId="0" xfId="0" applyNumberFormat="1" applyFont="1" applyFill="1" applyBorder="1" applyAlignment="1">
      <alignment/>
    </xf>
    <xf numFmtId="193" fontId="8" fillId="0" borderId="0" xfId="0" applyNumberFormat="1" applyFont="1" applyBorder="1" applyAlignment="1">
      <alignment/>
    </xf>
    <xf numFmtId="177" fontId="8" fillId="0" borderId="10" xfId="6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 quotePrefix="1">
      <alignment horizontal="left" vertical="center"/>
    </xf>
    <xf numFmtId="177" fontId="8" fillId="0" borderId="0" xfId="61" applyNumberFormat="1" applyFont="1" applyFill="1" applyBorder="1" applyAlignment="1">
      <alignment horizontal="center" vertical="center"/>
      <protection/>
    </xf>
    <xf numFmtId="193" fontId="7" fillId="22" borderId="10" xfId="0" applyNumberFormat="1" applyFont="1" applyFill="1" applyBorder="1" applyAlignment="1">
      <alignment/>
    </xf>
    <xf numFmtId="193" fontId="7" fillId="0" borderId="0" xfId="0" applyNumberFormat="1" applyFont="1" applyBorder="1" applyAlignment="1">
      <alignment/>
    </xf>
    <xf numFmtId="193" fontId="7" fillId="0" borderId="0" xfId="0" applyNumberFormat="1" applyFont="1" applyFill="1" applyBorder="1" applyAlignment="1">
      <alignment/>
    </xf>
    <xf numFmtId="202" fontId="7" fillId="0" borderId="0" xfId="0" applyNumberFormat="1" applyFont="1" applyFill="1" applyBorder="1" applyAlignment="1">
      <alignment horizontal="right" vertical="center" wrapText="1"/>
    </xf>
    <xf numFmtId="0" fontId="21" fillId="0" borderId="0" xfId="59" applyFont="1" applyFill="1" applyBorder="1" applyAlignment="1">
      <alignment vertical="top" wrapText="1"/>
      <protection/>
    </xf>
    <xf numFmtId="0" fontId="8" fillId="0" borderId="0" xfId="59" applyFont="1" applyFill="1" applyBorder="1" applyAlignment="1">
      <alignment horizontal="center"/>
      <protection/>
    </xf>
    <xf numFmtId="177" fontId="8" fillId="0" borderId="0" xfId="59" applyNumberFormat="1" applyFont="1" applyFill="1" applyBorder="1" applyAlignment="1">
      <alignment horizontal="right"/>
      <protection/>
    </xf>
    <xf numFmtId="177" fontId="8" fillId="0" borderId="0" xfId="59" applyNumberFormat="1" applyFont="1" applyFill="1" applyBorder="1">
      <alignment/>
      <protection/>
    </xf>
    <xf numFmtId="0" fontId="7" fillId="0" borderId="0" xfId="59" applyFont="1" applyFill="1" applyBorder="1" applyAlignment="1">
      <alignment horizontal="center"/>
      <protection/>
    </xf>
    <xf numFmtId="177" fontId="7" fillId="22" borderId="12" xfId="59" applyNumberFormat="1" applyFont="1" applyFill="1" applyBorder="1" applyAlignment="1">
      <alignment horizontal="left"/>
      <protection/>
    </xf>
    <xf numFmtId="177" fontId="7" fillId="22" borderId="12" xfId="59" applyNumberFormat="1" applyFont="1" applyFill="1" applyBorder="1" applyAlignment="1">
      <alignment horizontal="right"/>
      <protection/>
    </xf>
    <xf numFmtId="177" fontId="7" fillId="0" borderId="0" xfId="59" applyNumberFormat="1" applyFont="1" applyFill="1" applyBorder="1">
      <alignment/>
      <protection/>
    </xf>
    <xf numFmtId="177" fontId="7" fillId="0" borderId="0" xfId="59" applyNumberFormat="1" applyFont="1" applyFill="1" applyBorder="1" applyAlignment="1">
      <alignment horizontal="right"/>
      <protection/>
    </xf>
    <xf numFmtId="177" fontId="7" fillId="22" borderId="13" xfId="59" applyNumberFormat="1" applyFont="1" applyFill="1" applyBorder="1" applyAlignment="1">
      <alignment horizontal="left" vertical="justify"/>
      <protection/>
    </xf>
    <xf numFmtId="177" fontId="7" fillId="22" borderId="13" xfId="59" applyNumberFormat="1" applyFont="1" applyFill="1" applyBorder="1" applyAlignment="1">
      <alignment horizontal="right"/>
      <protection/>
    </xf>
    <xf numFmtId="177" fontId="7" fillId="0" borderId="0" xfId="59" applyNumberFormat="1" applyFont="1" applyFill="1" applyBorder="1" applyAlignment="1">
      <alignment horizontal="center"/>
      <protection/>
    </xf>
    <xf numFmtId="177" fontId="7" fillId="22" borderId="14" xfId="59" applyNumberFormat="1" applyFont="1" applyFill="1" applyBorder="1" applyAlignment="1">
      <alignment horizontal="left" vertical="justify"/>
      <protection/>
    </xf>
    <xf numFmtId="177" fontId="7" fillId="22" borderId="14" xfId="59" applyNumberFormat="1" applyFont="1" applyFill="1" applyBorder="1" applyAlignment="1">
      <alignment horizontal="right"/>
      <protection/>
    </xf>
    <xf numFmtId="0" fontId="8" fillId="0" borderId="0" xfId="62" applyFont="1" applyFill="1" applyBorder="1" applyAlignment="1" quotePrefix="1">
      <alignment horizontal="left" vertical="center"/>
      <protection/>
    </xf>
    <xf numFmtId="15" fontId="21" fillId="0" borderId="0" xfId="58" applyNumberFormat="1" applyFont="1" applyFill="1" applyBorder="1" applyAlignment="1">
      <alignment horizontal="center" vertical="center" wrapText="1"/>
      <protection/>
    </xf>
    <xf numFmtId="1" fontId="21" fillId="0" borderId="0" xfId="60" applyNumberFormat="1" applyFont="1" applyFill="1" applyBorder="1" applyAlignment="1">
      <alignment horizontal="right" vertical="center" wrapText="1"/>
      <protection/>
    </xf>
    <xf numFmtId="177" fontId="21" fillId="0" borderId="0" xfId="60" applyNumberFormat="1" applyFont="1" applyFill="1" applyBorder="1" applyAlignment="1">
      <alignment horizontal="right" vertical="center" wrapText="1"/>
      <protection/>
    </xf>
    <xf numFmtId="49" fontId="21" fillId="0" borderId="0" xfId="60" applyNumberFormat="1" applyFont="1" applyFill="1" applyBorder="1" applyAlignment="1">
      <alignment horizontal="right" vertical="center" wrapText="1"/>
      <protection/>
    </xf>
    <xf numFmtId="0" fontId="14" fillId="0" borderId="0" xfId="59" applyFont="1" applyFill="1" applyBorder="1" applyAlignment="1">
      <alignment vertical="top" wrapText="1"/>
      <protection/>
    </xf>
    <xf numFmtId="0" fontId="14" fillId="0" borderId="0" xfId="59" applyFont="1" applyFill="1" applyBorder="1" applyAlignment="1">
      <alignment vertical="top"/>
      <protection/>
    </xf>
    <xf numFmtId="0" fontId="8" fillId="0" borderId="0" xfId="59" applyFont="1" applyFill="1" applyBorder="1">
      <alignment/>
      <protection/>
    </xf>
    <xf numFmtId="0" fontId="8" fillId="21" borderId="0" xfId="0" applyFont="1" applyFill="1" applyBorder="1" applyAlignment="1">
      <alignment horizontal="left" vertical="center"/>
    </xf>
    <xf numFmtId="0" fontId="8" fillId="21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center" wrapText="1"/>
    </xf>
    <xf numFmtId="3" fontId="8" fillId="24" borderId="0" xfId="0" applyNumberFormat="1" applyFont="1" applyFill="1" applyBorder="1" applyAlignment="1">
      <alignment/>
    </xf>
    <xf numFmtId="0" fontId="7" fillId="24" borderId="0" xfId="58" applyFont="1" applyFill="1" applyBorder="1" applyAlignment="1">
      <alignment horizontal="right" vertical="center"/>
      <protection/>
    </xf>
    <xf numFmtId="0" fontId="7" fillId="24" borderId="0" xfId="0" applyFont="1" applyFill="1" applyBorder="1" applyAlignment="1">
      <alignment/>
    </xf>
    <xf numFmtId="0" fontId="8" fillId="21" borderId="0" xfId="0" applyFont="1" applyFill="1" applyBorder="1" applyAlignment="1">
      <alignment horizontal="center" wrapText="1"/>
    </xf>
    <xf numFmtId="0" fontId="8" fillId="21" borderId="0" xfId="0" applyFont="1" applyFill="1" applyBorder="1" applyAlignment="1">
      <alignment horizontal="center"/>
    </xf>
    <xf numFmtId="0" fontId="15" fillId="21" borderId="0" xfId="58" applyFont="1" applyFill="1" applyBorder="1" applyAlignment="1">
      <alignment vertical="center"/>
      <protection/>
    </xf>
    <xf numFmtId="0" fontId="13" fillId="21" borderId="0" xfId="0" applyFont="1" applyFill="1" applyBorder="1" applyAlignment="1">
      <alignment/>
    </xf>
    <xf numFmtId="0" fontId="7" fillId="21" borderId="0" xfId="58" applyFont="1" applyFill="1" applyBorder="1" applyAlignment="1">
      <alignment vertical="center"/>
      <protection/>
    </xf>
    <xf numFmtId="0" fontId="7" fillId="21" borderId="0" xfId="59" applyFont="1" applyFill="1" applyAlignment="1">
      <alignment horizontal="right"/>
      <protection/>
    </xf>
    <xf numFmtId="0" fontId="7" fillId="21" borderId="0" xfId="58" applyFont="1" applyFill="1" applyBorder="1" applyAlignment="1">
      <alignment horizontal="right" vertical="center"/>
      <protection/>
    </xf>
    <xf numFmtId="0" fontId="7" fillId="21" borderId="0" xfId="0" applyFont="1" applyFill="1" applyBorder="1" applyAlignment="1">
      <alignment/>
    </xf>
    <xf numFmtId="0" fontId="7" fillId="21" borderId="0" xfId="0" applyFont="1" applyFill="1" applyBorder="1" applyAlignment="1">
      <alignment horizontal="right"/>
    </xf>
    <xf numFmtId="0" fontId="15" fillId="21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21" borderId="0" xfId="0" applyFill="1" applyAlignment="1">
      <alignment/>
    </xf>
    <xf numFmtId="0" fontId="8" fillId="21" borderId="0" xfId="59" applyFont="1" applyFill="1" applyAlignment="1">
      <alignment horizontal="center"/>
      <protection/>
    </xf>
    <xf numFmtId="177" fontId="8" fillId="21" borderId="0" xfId="59" applyNumberFormat="1" applyFont="1" applyFill="1" applyAlignment="1">
      <alignment horizontal="right"/>
      <protection/>
    </xf>
    <xf numFmtId="0" fontId="8" fillId="21" borderId="0" xfId="59" applyFont="1" applyFill="1" applyBorder="1" applyAlignment="1">
      <alignment horizontal="center"/>
      <protection/>
    </xf>
    <xf numFmtId="0" fontId="24" fillId="21" borderId="0" xfId="58" applyFont="1" applyFill="1" applyBorder="1" applyAlignment="1">
      <alignment vertical="center"/>
      <protection/>
    </xf>
    <xf numFmtId="0" fontId="8" fillId="21" borderId="0" xfId="59" applyFont="1" applyFill="1">
      <alignment/>
      <protection/>
    </xf>
    <xf numFmtId="0" fontId="8" fillId="24" borderId="0" xfId="59" applyFont="1" applyFill="1" applyBorder="1" applyAlignment="1">
      <alignment horizontal="center"/>
      <protection/>
    </xf>
    <xf numFmtId="177" fontId="22" fillId="24" borderId="0" xfId="59" applyNumberFormat="1" applyFont="1" applyFill="1" applyBorder="1" applyAlignment="1">
      <alignment horizontal="right"/>
      <protection/>
    </xf>
    <xf numFmtId="0" fontId="22" fillId="24" borderId="0" xfId="59" applyFont="1" applyFill="1" applyBorder="1" applyAlignment="1">
      <alignment horizontal="center"/>
      <protection/>
    </xf>
    <xf numFmtId="177" fontId="8" fillId="24" borderId="0" xfId="59" applyNumberFormat="1" applyFont="1" applyFill="1" applyBorder="1" applyAlignment="1">
      <alignment horizontal="right"/>
      <protection/>
    </xf>
    <xf numFmtId="0" fontId="8" fillId="24" borderId="0" xfId="59" applyFont="1" applyFill="1" applyAlignment="1">
      <alignment horizontal="center"/>
      <protection/>
    </xf>
    <xf numFmtId="177" fontId="8" fillId="24" borderId="0" xfId="59" applyNumberFormat="1" applyFont="1" applyFill="1" applyAlignment="1">
      <alignment horizontal="right"/>
      <protection/>
    </xf>
    <xf numFmtId="177" fontId="13" fillId="24" borderId="0" xfId="59" applyNumberFormat="1" applyFont="1" applyFill="1" applyAlignment="1">
      <alignment horizontal="center"/>
      <protection/>
    </xf>
    <xf numFmtId="0" fontId="8" fillId="0" borderId="0" xfId="60" applyNumberFormat="1" applyFont="1" applyFill="1" applyBorder="1" applyAlignment="1" applyProtection="1">
      <alignment vertical="top"/>
      <protection/>
    </xf>
    <xf numFmtId="0" fontId="8" fillId="21" borderId="0" xfId="60" applyNumberFormat="1" applyFont="1" applyFill="1" applyBorder="1" applyAlignment="1" applyProtection="1">
      <alignment vertical="top"/>
      <protection/>
    </xf>
    <xf numFmtId="0" fontId="9" fillId="0" borderId="0" xfId="60" applyNumberFormat="1" applyFont="1" applyFill="1" applyBorder="1" applyAlignment="1" applyProtection="1">
      <alignment/>
      <protection/>
    </xf>
    <xf numFmtId="0" fontId="16" fillId="0" borderId="0" xfId="60" applyNumberFormat="1" applyFont="1" applyFill="1" applyBorder="1" applyAlignment="1" applyProtection="1">
      <alignment horizontal="center" vertical="center" wrapText="1"/>
      <protection/>
    </xf>
    <xf numFmtId="0" fontId="9" fillId="21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6" fillId="0" borderId="0" xfId="60" applyNumberFormat="1" applyFont="1" applyFill="1" applyBorder="1" applyAlignment="1" applyProtection="1">
      <alignment horizontal="center" vertical="center"/>
      <protection locked="0"/>
    </xf>
    <xf numFmtId="0" fontId="8" fillId="0" borderId="0" xfId="60" applyNumberFormat="1" applyFont="1" applyFill="1" applyBorder="1" applyAlignment="1" applyProtection="1">
      <alignment vertical="top"/>
      <protection locked="0"/>
    </xf>
    <xf numFmtId="0" fontId="8" fillId="21" borderId="0" xfId="60" applyNumberFormat="1" applyFont="1" applyFill="1" applyBorder="1" applyAlignment="1" applyProtection="1">
      <alignment vertical="top"/>
      <protection locked="0"/>
    </xf>
    <xf numFmtId="0" fontId="19" fillId="0" borderId="10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6" fillId="0" borderId="0" xfId="60" applyNumberFormat="1" applyFont="1" applyFill="1" applyBorder="1" applyAlignment="1" applyProtection="1">
      <alignment horizontal="right" vertical="top"/>
      <protection locked="0"/>
    </xf>
    <xf numFmtId="0" fontId="19" fillId="0" borderId="0" xfId="60" applyNumberFormat="1" applyFont="1" applyFill="1" applyBorder="1" applyAlignment="1" applyProtection="1">
      <alignment vertical="center"/>
      <protection/>
    </xf>
    <xf numFmtId="3" fontId="8" fillId="0" borderId="13" xfId="60" applyNumberFormat="1" applyFont="1" applyFill="1" applyBorder="1" applyAlignment="1" applyProtection="1">
      <alignment vertical="center"/>
      <protection/>
    </xf>
    <xf numFmtId="0" fontId="8" fillId="0" borderId="0" xfId="60" applyNumberFormat="1" applyFont="1" applyFill="1" applyBorder="1" applyAlignment="1" applyProtection="1">
      <alignment vertical="center"/>
      <protection/>
    </xf>
    <xf numFmtId="3" fontId="8" fillId="0" borderId="0" xfId="60" applyNumberFormat="1" applyFont="1" applyFill="1" applyBorder="1" applyAlignment="1" applyProtection="1">
      <alignment vertical="center"/>
      <protection/>
    </xf>
    <xf numFmtId="193" fontId="7" fillId="0" borderId="0" xfId="42" applyNumberFormat="1" applyFont="1" applyFill="1" applyBorder="1" applyAlignment="1" applyProtection="1">
      <alignment vertical="center"/>
      <protection/>
    </xf>
    <xf numFmtId="193" fontId="22" fillId="0" borderId="0" xfId="60" applyNumberFormat="1" applyFont="1" applyFill="1" applyBorder="1" applyAlignment="1" applyProtection="1">
      <alignment vertical="center"/>
      <protection/>
    </xf>
    <xf numFmtId="193" fontId="7" fillId="0" borderId="10" xfId="42" applyNumberFormat="1" applyFont="1" applyFill="1" applyBorder="1" applyAlignment="1" applyProtection="1">
      <alignment vertical="center"/>
      <protection/>
    </xf>
    <xf numFmtId="0" fontId="8" fillId="21" borderId="0" xfId="60" applyNumberFormat="1" applyFont="1" applyFill="1" applyBorder="1" applyAlignment="1" applyProtection="1">
      <alignment vertical="center"/>
      <protection/>
    </xf>
    <xf numFmtId="193" fontId="7" fillId="22" borderId="14" xfId="42" applyNumberFormat="1" applyFont="1" applyFill="1" applyBorder="1" applyAlignment="1" applyProtection="1">
      <alignment horizontal="left" vertical="center"/>
      <protection/>
    </xf>
    <xf numFmtId="193" fontId="7" fillId="22" borderId="14" xfId="42" applyNumberFormat="1" applyFont="1" applyFill="1" applyBorder="1" applyAlignment="1" applyProtection="1">
      <alignment horizontal="right" vertical="center"/>
      <protection/>
    </xf>
    <xf numFmtId="193" fontId="7" fillId="0" borderId="0" xfId="42" applyNumberFormat="1" applyFont="1" applyFill="1" applyBorder="1" applyAlignment="1" applyProtection="1">
      <alignment horizontal="right" vertical="center"/>
      <protection/>
    </xf>
    <xf numFmtId="193" fontId="7" fillId="22" borderId="14" xfId="42" applyNumberFormat="1" applyFont="1" applyFill="1" applyBorder="1" applyAlignment="1" applyProtection="1">
      <alignment vertical="center"/>
      <protection/>
    </xf>
    <xf numFmtId="0" fontId="7" fillId="21" borderId="0" xfId="60" applyNumberFormat="1" applyFont="1" applyFill="1" applyBorder="1" applyAlignment="1" applyProtection="1">
      <alignment vertical="center"/>
      <protection/>
    </xf>
    <xf numFmtId="193" fontId="7" fillId="0" borderId="0" xfId="42" applyNumberFormat="1" applyFont="1" applyFill="1" applyBorder="1" applyAlignment="1" applyProtection="1">
      <alignment horizontal="left" vertical="center"/>
      <protection/>
    </xf>
    <xf numFmtId="193" fontId="7" fillId="0" borderId="10" xfId="42" applyNumberFormat="1" applyFont="1" applyFill="1" applyBorder="1" applyAlignment="1" applyProtection="1">
      <alignment horizontal="right" vertical="center"/>
      <protection/>
    </xf>
    <xf numFmtId="0" fontId="9" fillId="0" borderId="13" xfId="60" applyNumberFormat="1" applyFont="1" applyFill="1" applyBorder="1" applyAlignment="1" applyProtection="1">
      <alignment vertical="center" wrapText="1"/>
      <protection/>
    </xf>
    <xf numFmtId="0" fontId="9" fillId="0" borderId="0" xfId="60" applyNumberFormat="1" applyFont="1" applyFill="1" applyBorder="1" applyAlignment="1" applyProtection="1">
      <alignment vertical="center" wrapText="1"/>
      <protection/>
    </xf>
    <xf numFmtId="193" fontId="7" fillId="0" borderId="13" xfId="42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vertical="top" wrapText="1"/>
    </xf>
    <xf numFmtId="193" fontId="8" fillId="0" borderId="0" xfId="42" applyNumberFormat="1" applyFont="1" applyFill="1" applyBorder="1" applyAlignment="1" applyProtection="1">
      <alignment horizontal="right" vertical="center"/>
      <protection/>
    </xf>
    <xf numFmtId="193" fontId="8" fillId="0" borderId="0" xfId="42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vertical="top" wrapText="1"/>
    </xf>
    <xf numFmtId="0" fontId="19" fillId="21" borderId="0" xfId="60" applyNumberFormat="1" applyFont="1" applyFill="1" applyBorder="1" applyAlignment="1" applyProtection="1">
      <alignment vertical="center"/>
      <protection/>
    </xf>
    <xf numFmtId="0" fontId="9" fillId="21" borderId="0" xfId="6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>
      <alignment vertical="top" wrapText="1"/>
    </xf>
    <xf numFmtId="193" fontId="13" fillId="0" borderId="10" xfId="42" applyNumberFormat="1" applyFont="1" applyFill="1" applyBorder="1" applyAlignment="1" applyProtection="1">
      <alignment vertical="center"/>
      <protection/>
    </xf>
    <xf numFmtId="193" fontId="13" fillId="0" borderId="0" xfId="42" applyNumberFormat="1" applyFont="1" applyFill="1" applyBorder="1" applyAlignment="1" applyProtection="1">
      <alignment vertical="center"/>
      <protection/>
    </xf>
    <xf numFmtId="0" fontId="13" fillId="0" borderId="0" xfId="60" applyNumberFormat="1" applyFont="1" applyFill="1" applyBorder="1" applyAlignment="1" applyProtection="1">
      <alignment vertical="center"/>
      <protection/>
    </xf>
    <xf numFmtId="0" fontId="16" fillId="21" borderId="0" xfId="0" applyFont="1" applyFill="1" applyAlignment="1">
      <alignment/>
    </xf>
    <xf numFmtId="0" fontId="16" fillId="21" borderId="0" xfId="60" applyNumberFormat="1" applyFont="1" applyFill="1" applyBorder="1" applyAlignment="1" applyProtection="1">
      <alignment vertical="center"/>
      <protection/>
    </xf>
    <xf numFmtId="0" fontId="13" fillId="21" borderId="0" xfId="60" applyNumberFormat="1" applyFont="1" applyFill="1" applyBorder="1" applyAlignment="1" applyProtection="1">
      <alignment vertical="center"/>
      <protection/>
    </xf>
    <xf numFmtId="0" fontId="16" fillId="0" borderId="13" xfId="0" applyFont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193" fontId="8" fillId="0" borderId="0" xfId="60" applyNumberFormat="1" applyFont="1" applyFill="1" applyBorder="1" applyAlignment="1" applyProtection="1">
      <alignment vertical="center"/>
      <protection/>
    </xf>
    <xf numFmtId="193" fontId="7" fillId="22" borderId="13" xfId="42" applyNumberFormat="1" applyFont="1" applyFill="1" applyBorder="1" applyAlignment="1" applyProtection="1">
      <alignment horizontal="left" vertical="center"/>
      <protection/>
    </xf>
    <xf numFmtId="193" fontId="7" fillId="22" borderId="13" xfId="42" applyNumberFormat="1" applyFont="1" applyFill="1" applyBorder="1" applyAlignment="1" applyProtection="1">
      <alignment horizontal="right" vertical="center"/>
      <protection/>
    </xf>
    <xf numFmtId="193" fontId="7" fillId="24" borderId="0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Alignment="1">
      <alignment/>
    </xf>
    <xf numFmtId="0" fontId="9" fillId="21" borderId="0" xfId="0" applyFont="1" applyFill="1" applyAlignment="1" applyProtection="1">
      <alignment/>
      <protection locked="0"/>
    </xf>
    <xf numFmtId="0" fontId="9" fillId="21" borderId="0" xfId="60" applyNumberFormat="1" applyFont="1" applyFill="1" applyBorder="1" applyAlignment="1" applyProtection="1">
      <alignment vertical="top"/>
      <protection/>
    </xf>
    <xf numFmtId="0" fontId="9" fillId="24" borderId="0" xfId="0" applyFont="1" applyFill="1" applyAlignment="1">
      <alignment/>
    </xf>
    <xf numFmtId="0" fontId="9" fillId="20" borderId="0" xfId="0" applyFont="1" applyFill="1" applyAlignment="1">
      <alignment/>
    </xf>
    <xf numFmtId="0" fontId="25" fillId="24" borderId="0" xfId="0" applyFont="1" applyFill="1" applyAlignment="1">
      <alignment horizontal="center" vertical="center" wrapText="1"/>
    </xf>
    <xf numFmtId="0" fontId="26" fillId="20" borderId="0" xfId="0" applyFont="1" applyFill="1" applyAlignment="1">
      <alignment vertical="center" wrapText="1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9" fillId="24" borderId="0" xfId="60" applyNumberFormat="1" applyFont="1" applyFill="1" applyBorder="1" applyAlignment="1" applyProtection="1">
      <alignment vertical="center"/>
      <protection/>
    </xf>
    <xf numFmtId="0" fontId="8" fillId="24" borderId="0" xfId="60" applyNumberFormat="1" applyFont="1" applyFill="1" applyBorder="1" applyAlignment="1" applyProtection="1">
      <alignment vertical="center"/>
      <protection/>
    </xf>
    <xf numFmtId="0" fontId="8" fillId="24" borderId="0" xfId="60" applyNumberFormat="1" applyFont="1" applyFill="1" applyBorder="1" applyAlignment="1" applyProtection="1">
      <alignment vertical="top"/>
      <protection/>
    </xf>
    <xf numFmtId="0" fontId="19" fillId="24" borderId="0" xfId="58" applyFont="1" applyFill="1" applyBorder="1" applyAlignment="1">
      <alignment vertical="center"/>
      <protection/>
    </xf>
    <xf numFmtId="0" fontId="19" fillId="24" borderId="0" xfId="59" applyFont="1" applyFill="1" applyAlignment="1">
      <alignment horizontal="right"/>
      <protection/>
    </xf>
    <xf numFmtId="0" fontId="19" fillId="24" borderId="0" xfId="59" applyFont="1" applyFill="1" applyAlignment="1">
      <alignment horizontal="left"/>
      <protection/>
    </xf>
    <xf numFmtId="0" fontId="21" fillId="24" borderId="0" xfId="58" applyFont="1" applyFill="1" applyBorder="1" applyAlignment="1">
      <alignment vertical="center"/>
      <protection/>
    </xf>
    <xf numFmtId="0" fontId="15" fillId="21" borderId="0" xfId="0" applyFont="1" applyFill="1" applyBorder="1" applyAlignment="1">
      <alignment horizontal="right"/>
    </xf>
    <xf numFmtId="0" fontId="9" fillId="20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0" borderId="0" xfId="0" applyFont="1" applyFill="1" applyAlignment="1">
      <alignment horizontal="right"/>
    </xf>
    <xf numFmtId="0" fontId="27" fillId="24" borderId="0" xfId="0" applyFont="1" applyFill="1" applyAlignment="1">
      <alignment vertical="center" wrapText="1"/>
    </xf>
    <xf numFmtId="0" fontId="9" fillId="20" borderId="0" xfId="0" applyFont="1" applyFill="1" applyAlignment="1">
      <alignment/>
    </xf>
    <xf numFmtId="14" fontId="9" fillId="20" borderId="0" xfId="0" applyNumberFormat="1" applyFont="1" applyFill="1" applyAlignment="1">
      <alignment/>
    </xf>
    <xf numFmtId="0" fontId="11" fillId="0" borderId="0" xfId="0" applyFont="1" applyBorder="1" applyAlignment="1">
      <alignment horizontal="center" vertical="center" wrapText="1"/>
    </xf>
    <xf numFmtId="193" fontId="7" fillId="22" borderId="12" xfId="61" applyNumberFormat="1" applyFont="1" applyFill="1" applyBorder="1" applyAlignment="1">
      <alignment vertical="center"/>
      <protection/>
    </xf>
    <xf numFmtId="193" fontId="8" fillId="2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center"/>
    </xf>
    <xf numFmtId="193" fontId="8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193" fontId="7" fillId="0" borderId="0" xfId="61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/>
    </xf>
    <xf numFmtId="0" fontId="7" fillId="22" borderId="10" xfId="0" applyFont="1" applyFill="1" applyBorder="1" applyAlignment="1">
      <alignment horizontal="left" vertical="center"/>
    </xf>
    <xf numFmtId="193" fontId="7" fillId="22" borderId="12" xfId="61" applyNumberFormat="1" applyFont="1" applyFill="1" applyBorder="1" applyAlignment="1">
      <alignment horizontal="left" vertical="center"/>
      <protection/>
    </xf>
    <xf numFmtId="193" fontId="7" fillId="22" borderId="10" xfId="61" applyNumberFormat="1" applyFont="1" applyFill="1" applyBorder="1" applyAlignment="1">
      <alignment horizontal="left" vertical="center"/>
      <protection/>
    </xf>
    <xf numFmtId="193" fontId="7" fillId="22" borderId="10" xfId="61" applyNumberFormat="1" applyFont="1" applyFill="1" applyBorder="1" applyAlignment="1">
      <alignment vertical="center"/>
      <protection/>
    </xf>
    <xf numFmtId="193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177" fontId="8" fillId="0" borderId="10" xfId="61" applyNumberFormat="1" applyFont="1" applyFill="1" applyBorder="1" applyAlignment="1">
      <alignment vertical="center"/>
      <protection/>
    </xf>
    <xf numFmtId="0" fontId="24" fillId="0" borderId="0" xfId="0" applyFont="1" applyBorder="1" applyAlignment="1">
      <alignment horizontal="left" vertical="center"/>
    </xf>
    <xf numFmtId="193" fontId="8" fillId="0" borderId="0" xfId="61" applyNumberFormat="1" applyFont="1" applyFill="1" applyBorder="1" applyAlignment="1">
      <alignment vertical="center"/>
      <protection/>
    </xf>
    <xf numFmtId="3" fontId="28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right"/>
    </xf>
    <xf numFmtId="177" fontId="28" fillId="2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177" fontId="28" fillId="24" borderId="0" xfId="59" applyNumberFormat="1" applyFont="1" applyFill="1" applyBorder="1" applyAlignment="1">
      <alignment horizontal="right"/>
      <protection/>
    </xf>
    <xf numFmtId="0" fontId="28" fillId="24" borderId="0" xfId="59" applyFont="1" applyFill="1" applyBorder="1" applyAlignment="1">
      <alignment horizontal="right"/>
      <protection/>
    </xf>
    <xf numFmtId="0" fontId="19" fillId="21" borderId="0" xfId="0" applyFont="1" applyFill="1" applyBorder="1" applyAlignment="1">
      <alignment/>
    </xf>
    <xf numFmtId="0" fontId="23" fillId="21" borderId="0" xfId="0" applyFont="1" applyFill="1" applyBorder="1" applyAlignment="1">
      <alignment horizontal="right"/>
    </xf>
    <xf numFmtId="0" fontId="8" fillId="21" borderId="0" xfId="60" applyNumberFormat="1" applyFont="1" applyFill="1" applyBorder="1" applyAlignment="1" applyProtection="1">
      <alignment/>
      <protection/>
    </xf>
    <xf numFmtId="193" fontId="28" fillId="24" borderId="0" xfId="42" applyNumberFormat="1" applyFont="1" applyFill="1" applyBorder="1" applyAlignment="1" applyProtection="1">
      <alignment horizontal="left" vertical="center"/>
      <protection/>
    </xf>
    <xf numFmtId="193" fontId="28" fillId="24" borderId="0" xfId="42" applyNumberFormat="1" applyFont="1" applyFill="1" applyBorder="1" applyAlignment="1" applyProtection="1">
      <alignment horizontal="right" vertical="center"/>
      <protection/>
    </xf>
    <xf numFmtId="193" fontId="28" fillId="24" borderId="0" xfId="42" applyNumberFormat="1" applyFont="1" applyFill="1" applyBorder="1" applyAlignment="1" applyProtection="1">
      <alignment vertical="center"/>
      <protection/>
    </xf>
    <xf numFmtId="193" fontId="28" fillId="24" borderId="0" xfId="42" applyNumberFormat="1" applyFont="1" applyFill="1" applyBorder="1" applyAlignment="1" applyProtection="1">
      <alignment horizontal="center" vertical="center"/>
      <protection/>
    </xf>
    <xf numFmtId="193" fontId="7" fillId="0" borderId="10" xfId="0" applyNumberFormat="1" applyFont="1" applyFill="1" applyBorder="1" applyAlignment="1">
      <alignment/>
    </xf>
    <xf numFmtId="193" fontId="27" fillId="24" borderId="0" xfId="42" applyNumberFormat="1" applyFont="1" applyFill="1" applyBorder="1" applyAlignment="1" applyProtection="1">
      <alignment horizontal="right" vertical="center"/>
      <protection/>
    </xf>
    <xf numFmtId="0" fontId="48" fillId="24" borderId="0" xfId="58" applyFont="1" applyFill="1" applyBorder="1" applyAlignment="1">
      <alignment vertical="center"/>
      <protection/>
    </xf>
    <xf numFmtId="0" fontId="49" fillId="24" borderId="0" xfId="60" applyNumberFormat="1" applyFont="1" applyFill="1" applyBorder="1" applyAlignment="1" applyProtection="1">
      <alignment vertical="center"/>
      <protection/>
    </xf>
    <xf numFmtId="193" fontId="27" fillId="24" borderId="0" xfId="42" applyNumberFormat="1" applyFont="1" applyFill="1" applyBorder="1" applyAlignment="1" applyProtection="1">
      <alignment vertical="center"/>
      <protection/>
    </xf>
    <xf numFmtId="0" fontId="27" fillId="24" borderId="0" xfId="59" applyFont="1" applyFill="1" applyBorder="1" applyAlignment="1">
      <alignment horizontal="right"/>
      <protection/>
    </xf>
    <xf numFmtId="0" fontId="49" fillId="24" borderId="0" xfId="59" applyFont="1" applyFill="1" applyBorder="1" applyAlignment="1">
      <alignment horizontal="center"/>
      <protection/>
    </xf>
    <xf numFmtId="177" fontId="27" fillId="24" borderId="0" xfId="59" applyNumberFormat="1" applyFont="1" applyFill="1" applyBorder="1" applyAlignment="1">
      <alignment horizontal="right"/>
      <protection/>
    </xf>
    <xf numFmtId="0" fontId="49" fillId="24" borderId="0" xfId="0" applyFont="1" applyFill="1" applyBorder="1" applyAlignment="1">
      <alignment/>
    </xf>
    <xf numFmtId="3" fontId="27" fillId="24" borderId="0" xfId="0" applyNumberFormat="1" applyFont="1" applyFill="1" applyBorder="1" applyAlignment="1">
      <alignment/>
    </xf>
    <xf numFmtId="0" fontId="50" fillId="24" borderId="0" xfId="0" applyFont="1" applyFill="1" applyBorder="1" applyAlignment="1">
      <alignment/>
    </xf>
    <xf numFmtId="177" fontId="27" fillId="24" borderId="0" xfId="0" applyNumberFormat="1" applyFont="1" applyFill="1" applyBorder="1" applyAlignment="1">
      <alignment horizontal="right"/>
    </xf>
    <xf numFmtId="0" fontId="8" fillId="0" borderId="10" xfId="61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7" fillId="24" borderId="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4" fontId="9" fillId="20" borderId="0" xfId="0" applyNumberFormat="1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200" fontId="7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 vertical="center" wrapText="1"/>
    </xf>
    <xf numFmtId="200" fontId="27" fillId="24" borderId="0" xfId="0" applyNumberFormat="1" applyFont="1" applyFill="1" applyBorder="1" applyAlignment="1">
      <alignment horizontal="center"/>
    </xf>
    <xf numFmtId="0" fontId="20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 vertical="center" wrapText="1"/>
    </xf>
    <xf numFmtId="0" fontId="7" fillId="24" borderId="0" xfId="0" applyFont="1" applyFill="1" applyBorder="1" applyAlignment="1">
      <alignment horizontal="center"/>
    </xf>
    <xf numFmtId="14" fontId="49" fillId="24" borderId="0" xfId="0" applyNumberFormat="1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14" fontId="9" fillId="25" borderId="0" xfId="0" applyNumberFormat="1" applyFont="1" applyFill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13" fillId="24" borderId="0" xfId="58" applyNumberFormat="1" applyFont="1" applyFill="1" applyBorder="1" applyAlignment="1">
      <alignment horizontal="center" vertical="center"/>
      <protection/>
    </xf>
    <xf numFmtId="0" fontId="28" fillId="24" borderId="0" xfId="0" applyFont="1" applyFill="1" applyBorder="1" applyAlignment="1">
      <alignment horizontal="right" vertical="center"/>
    </xf>
    <xf numFmtId="0" fontId="15" fillId="24" borderId="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5" xfId="58" applyFont="1" applyFill="1" applyBorder="1" applyAlignment="1">
      <alignment horizontal="center" vertical="center"/>
      <protection/>
    </xf>
    <xf numFmtId="177" fontId="13" fillId="24" borderId="0" xfId="59" applyNumberFormat="1" applyFont="1" applyFill="1" applyAlignment="1">
      <alignment horizontal="center"/>
      <protection/>
    </xf>
    <xf numFmtId="0" fontId="13" fillId="24" borderId="0" xfId="59" applyFont="1" applyFill="1" applyBorder="1" applyAlignment="1">
      <alignment horizontal="center"/>
      <protection/>
    </xf>
    <xf numFmtId="0" fontId="16" fillId="0" borderId="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93" fontId="27" fillId="24" borderId="0" xfId="42" applyNumberFormat="1" applyFont="1" applyFill="1" applyBorder="1" applyAlignment="1" applyProtection="1">
      <alignment horizontal="center" vertical="center"/>
      <protection/>
    </xf>
    <xf numFmtId="193" fontId="28" fillId="24" borderId="0" xfId="42" applyNumberFormat="1" applyFont="1" applyFill="1" applyBorder="1" applyAlignment="1" applyProtection="1">
      <alignment horizontal="center" vertical="center"/>
      <protection/>
    </xf>
    <xf numFmtId="193" fontId="13" fillId="24" borderId="0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7" fillId="0" borderId="0" xfId="58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_bg model 2002" xfId="60"/>
    <cellStyle name="Normal_P&amp;L" xfId="61"/>
    <cellStyle name="Normal_P&amp;L_Financial statements_bg model 2002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workbookViewId="0" topLeftCell="A1">
      <selection activeCell="H20" sqref="H20"/>
    </sheetView>
  </sheetViews>
  <sheetFormatPr defaultColWidth="4.57421875" defaultRowHeight="12.75"/>
  <cols>
    <col min="1" max="9" width="9.140625" style="205" customWidth="1"/>
    <col min="10" max="10" width="94.00390625" style="205" customWidth="1"/>
    <col min="11" max="21" width="9.140625" style="205" hidden="1" customWidth="1"/>
    <col min="22" max="22" width="103.140625" style="205" hidden="1" customWidth="1"/>
    <col min="23" max="66" width="9.140625" style="205" hidden="1" customWidth="1"/>
    <col min="67" max="67" width="88.57421875" style="205" customWidth="1"/>
    <col min="68" max="255" width="9.140625" style="205" customWidth="1"/>
    <col min="256" max="16384" width="4.57421875" style="205" customWidth="1"/>
  </cols>
  <sheetData>
    <row r="1" spans="1:38" ht="12.75">
      <c r="A1" s="204"/>
      <c r="B1" s="204"/>
      <c r="C1" s="204"/>
      <c r="D1" s="204"/>
      <c r="E1" s="204"/>
      <c r="F1" s="204"/>
      <c r="G1" s="204"/>
      <c r="H1" s="204"/>
      <c r="I1" s="204"/>
      <c r="L1" s="279" t="s">
        <v>123</v>
      </c>
      <c r="M1" s="279"/>
      <c r="N1" s="279"/>
      <c r="O1" s="279"/>
      <c r="P1" s="279"/>
      <c r="Q1" s="279"/>
      <c r="R1" s="279"/>
      <c r="AA1" s="205">
        <f>DAY(AA2)</f>
        <v>31</v>
      </c>
      <c r="AB1" s="205">
        <f>MONTH(AA2)</f>
        <v>12</v>
      </c>
      <c r="AC1" s="205">
        <f>YEAR(AA2)</f>
        <v>2008</v>
      </c>
      <c r="AD1" s="279">
        <f>IF(AB3=1,AC1,IF(AB3&lt;1,AA1&amp;"."&amp;AB1&amp;"."&amp;AC1,""))</f>
        <v>2008</v>
      </c>
      <c r="AE1" s="279"/>
      <c r="AF1" s="279">
        <f>IF(AB3=1,AD1-1,IF(AB3&lt;1,AA1&amp;"."&amp;AB1&amp;"."&amp;AC1-1,""))</f>
        <v>2007</v>
      </c>
      <c r="AG1" s="279"/>
      <c r="AH1" s="227"/>
      <c r="AI1" s="278" t="s">
        <v>150</v>
      </c>
      <c r="AJ1" s="278"/>
      <c r="AK1" s="205">
        <v>1</v>
      </c>
      <c r="AL1" s="223">
        <f>MONTH(O30)</f>
        <v>1</v>
      </c>
    </row>
    <row r="2" spans="1:37" ht="12.75" customHeight="1">
      <c r="A2" s="204"/>
      <c r="B2" s="204"/>
      <c r="C2" s="204"/>
      <c r="D2" s="204"/>
      <c r="E2" s="204"/>
      <c r="F2" s="204"/>
      <c r="G2" s="204"/>
      <c r="H2" s="204"/>
      <c r="I2" s="204"/>
      <c r="L2" s="223" t="s">
        <v>124</v>
      </c>
      <c r="M2" s="223"/>
      <c r="N2" s="223"/>
      <c r="O2" s="223"/>
      <c r="P2" s="223"/>
      <c r="Q2" s="223"/>
      <c r="R2" s="223"/>
      <c r="AA2" s="288">
        <f>O28</f>
        <v>39813</v>
      </c>
      <c r="AB2" s="288"/>
      <c r="AF2" s="226"/>
      <c r="AG2" s="226"/>
      <c r="AI2" s="278" t="s">
        <v>151</v>
      </c>
      <c r="AJ2" s="278"/>
      <c r="AK2" s="205">
        <v>2</v>
      </c>
    </row>
    <row r="3" spans="1:37" ht="12.75" customHeight="1">
      <c r="A3" s="204"/>
      <c r="B3" s="282" t="str">
        <f>L19</f>
        <v>Железопътна Инфарструктура Холдингово дружество АД</v>
      </c>
      <c r="C3" s="282"/>
      <c r="D3" s="282"/>
      <c r="E3" s="282"/>
      <c r="F3" s="282"/>
      <c r="G3" s="282"/>
      <c r="H3" s="282"/>
      <c r="I3" s="206"/>
      <c r="L3" s="223" t="s">
        <v>125</v>
      </c>
      <c r="M3" s="223"/>
      <c r="N3" s="223"/>
      <c r="O3" s="223"/>
      <c r="P3" s="223"/>
      <c r="Q3" s="223"/>
      <c r="R3" s="223"/>
      <c r="AA3" s="225" t="str">
        <f>IF(AB3=1,"за ",IF(AB3&lt;1,"към ",""))</f>
        <v>за </v>
      </c>
      <c r="AB3" s="225">
        <f>IF(AND(AB1=12,AA1=31),1,0)</f>
        <v>1</v>
      </c>
      <c r="AI3" s="278" t="s">
        <v>152</v>
      </c>
      <c r="AJ3" s="278"/>
      <c r="AK3" s="205">
        <v>3</v>
      </c>
    </row>
    <row r="4" spans="1:37" ht="12.75" customHeight="1">
      <c r="A4" s="204"/>
      <c r="B4" s="282"/>
      <c r="C4" s="282"/>
      <c r="D4" s="282"/>
      <c r="E4" s="282"/>
      <c r="F4" s="282"/>
      <c r="G4" s="282"/>
      <c r="H4" s="282"/>
      <c r="I4" s="206"/>
      <c r="L4" s="223" t="s">
        <v>141</v>
      </c>
      <c r="M4" s="223"/>
      <c r="N4" s="223"/>
      <c r="O4" s="223"/>
      <c r="P4" s="223"/>
      <c r="Q4" s="223"/>
      <c r="R4" s="223"/>
      <c r="AA4" s="279" t="str">
        <f>IF(O26=AD5,AA5,IF(O26=AD6,AA6,""))</f>
        <v>САМОСТОЯТЕЛЕН</v>
      </c>
      <c r="AB4" s="279"/>
      <c r="AC4" s="279"/>
      <c r="AI4" s="278" t="s">
        <v>153</v>
      </c>
      <c r="AJ4" s="278"/>
      <c r="AK4" s="205">
        <v>4</v>
      </c>
    </row>
    <row r="5" spans="1:37" ht="12.75" customHeight="1">
      <c r="A5" s="204"/>
      <c r="B5" s="282"/>
      <c r="C5" s="282"/>
      <c r="D5" s="282"/>
      <c r="E5" s="282"/>
      <c r="F5" s="282"/>
      <c r="G5" s="282"/>
      <c r="H5" s="282"/>
      <c r="I5" s="206"/>
      <c r="L5" s="223" t="s">
        <v>140</v>
      </c>
      <c r="M5" s="223"/>
      <c r="N5" s="223"/>
      <c r="O5" s="223"/>
      <c r="P5" s="223"/>
      <c r="Q5" s="223"/>
      <c r="R5" s="223"/>
      <c r="AA5" s="279" t="s">
        <v>167</v>
      </c>
      <c r="AB5" s="279"/>
      <c r="AC5" s="279"/>
      <c r="AD5" s="205" t="s">
        <v>164</v>
      </c>
      <c r="AI5" s="278" t="s">
        <v>154</v>
      </c>
      <c r="AJ5" s="278"/>
      <c r="AK5" s="205">
        <v>5</v>
      </c>
    </row>
    <row r="6" spans="1:37" ht="12.75">
      <c r="A6" s="204"/>
      <c r="B6" s="282"/>
      <c r="C6" s="282"/>
      <c r="D6" s="282"/>
      <c r="E6" s="282"/>
      <c r="F6" s="282"/>
      <c r="G6" s="282"/>
      <c r="H6" s="282"/>
      <c r="I6" s="204"/>
      <c r="L6" s="223" t="s">
        <v>126</v>
      </c>
      <c r="M6" s="223"/>
      <c r="N6" s="223"/>
      <c r="O6" s="223"/>
      <c r="P6" s="223"/>
      <c r="Q6" s="223"/>
      <c r="R6" s="223"/>
      <c r="AA6" s="279" t="s">
        <v>166</v>
      </c>
      <c r="AB6" s="279"/>
      <c r="AC6" s="279"/>
      <c r="AD6" s="205" t="s">
        <v>165</v>
      </c>
      <c r="AI6" s="278" t="s">
        <v>155</v>
      </c>
      <c r="AJ6" s="278"/>
      <c r="AK6" s="205">
        <v>6</v>
      </c>
    </row>
    <row r="7" spans="1:37" ht="12.75">
      <c r="A7" s="204"/>
      <c r="B7" s="282"/>
      <c r="C7" s="282"/>
      <c r="D7" s="282"/>
      <c r="E7" s="282"/>
      <c r="F7" s="282"/>
      <c r="G7" s="282"/>
      <c r="H7" s="282"/>
      <c r="I7" s="204"/>
      <c r="L7" s="223" t="s">
        <v>127</v>
      </c>
      <c r="M7" s="223"/>
      <c r="N7" s="223"/>
      <c r="O7" s="223"/>
      <c r="P7" s="223"/>
      <c r="Q7" s="223"/>
      <c r="R7" s="223"/>
      <c r="AA7" s="279" t="str">
        <f>IF(AB3=1,"За годината",IF(AB3&lt;1,"За периода",""))</f>
        <v>За годината</v>
      </c>
      <c r="AB7" s="279"/>
      <c r="AC7" s="279"/>
      <c r="AI7" s="278" t="s">
        <v>156</v>
      </c>
      <c r="AJ7" s="278"/>
      <c r="AK7" s="205">
        <v>7</v>
      </c>
    </row>
    <row r="8" spans="1:37" ht="12.75">
      <c r="A8" s="204"/>
      <c r="B8" s="282"/>
      <c r="C8" s="282"/>
      <c r="D8" s="282"/>
      <c r="E8" s="282"/>
      <c r="F8" s="282"/>
      <c r="G8" s="282"/>
      <c r="H8" s="282"/>
      <c r="I8" s="204"/>
      <c r="L8" s="223" t="s">
        <v>128</v>
      </c>
      <c r="M8" s="223"/>
      <c r="N8" s="223"/>
      <c r="O8" s="223"/>
      <c r="P8" s="223"/>
      <c r="Q8" s="223"/>
      <c r="R8" s="223"/>
      <c r="AI8" s="278" t="s">
        <v>157</v>
      </c>
      <c r="AJ8" s="278"/>
      <c r="AK8" s="205">
        <v>8</v>
      </c>
    </row>
    <row r="9" spans="1:37" ht="12.75">
      <c r="A9" s="204"/>
      <c r="B9" s="204"/>
      <c r="C9" s="204"/>
      <c r="D9" s="204"/>
      <c r="E9" s="204"/>
      <c r="F9" s="204"/>
      <c r="G9" s="204"/>
      <c r="H9" s="204"/>
      <c r="I9" s="204"/>
      <c r="L9" s="223" t="s">
        <v>129</v>
      </c>
      <c r="M9" s="223"/>
      <c r="N9" s="223"/>
      <c r="O9" s="223"/>
      <c r="P9" s="223"/>
      <c r="Q9" s="223"/>
      <c r="R9" s="223"/>
      <c r="AI9" s="278" t="s">
        <v>158</v>
      </c>
      <c r="AJ9" s="278"/>
      <c r="AK9" s="205">
        <v>9</v>
      </c>
    </row>
    <row r="10" spans="1:37" ht="12.75">
      <c r="A10" s="204"/>
      <c r="B10" s="204"/>
      <c r="C10" s="204"/>
      <c r="D10" s="204"/>
      <c r="E10" s="204"/>
      <c r="F10" s="204"/>
      <c r="G10" s="204"/>
      <c r="H10" s="204"/>
      <c r="I10" s="204"/>
      <c r="L10" s="223" t="s">
        <v>132</v>
      </c>
      <c r="M10" s="223"/>
      <c r="N10" s="223"/>
      <c r="O10" s="223"/>
      <c r="P10" s="223"/>
      <c r="Q10" s="223"/>
      <c r="R10" s="223"/>
      <c r="AI10" s="278" t="s">
        <v>159</v>
      </c>
      <c r="AJ10" s="278"/>
      <c r="AK10" s="205">
        <v>10</v>
      </c>
    </row>
    <row r="11" spans="1:37" ht="12.75">
      <c r="A11" s="204"/>
      <c r="B11" s="204"/>
      <c r="C11" s="204"/>
      <c r="D11" s="204"/>
      <c r="E11" s="204"/>
      <c r="F11" s="204"/>
      <c r="G11" s="204"/>
      <c r="H11" s="204"/>
      <c r="I11" s="204"/>
      <c r="L11" s="223" t="s">
        <v>130</v>
      </c>
      <c r="M11" s="223"/>
      <c r="N11" s="223"/>
      <c r="O11" s="223"/>
      <c r="P11" s="223"/>
      <c r="Q11" s="223"/>
      <c r="R11" s="223"/>
      <c r="AI11" s="278" t="s">
        <v>160</v>
      </c>
      <c r="AJ11" s="278"/>
      <c r="AK11" s="205">
        <v>11</v>
      </c>
    </row>
    <row r="12" spans="1:37" ht="12.75">
      <c r="A12" s="204"/>
      <c r="B12" s="204"/>
      <c r="C12" s="204"/>
      <c r="D12" s="204"/>
      <c r="E12" s="204"/>
      <c r="F12" s="204"/>
      <c r="G12" s="204"/>
      <c r="H12" s="204"/>
      <c r="I12" s="204"/>
      <c r="L12" s="223" t="s">
        <v>131</v>
      </c>
      <c r="M12" s="223"/>
      <c r="N12" s="223"/>
      <c r="O12" s="223"/>
      <c r="P12" s="223"/>
      <c r="Q12" s="223"/>
      <c r="R12" s="223"/>
      <c r="AI12" s="278" t="s">
        <v>161</v>
      </c>
      <c r="AJ12" s="278"/>
      <c r="AK12" s="205">
        <v>12</v>
      </c>
    </row>
    <row r="13" spans="1:36" ht="12.75">
      <c r="A13" s="204"/>
      <c r="B13" s="204"/>
      <c r="C13" s="204"/>
      <c r="D13" s="204"/>
      <c r="E13" s="204"/>
      <c r="F13" s="204"/>
      <c r="G13" s="204"/>
      <c r="H13" s="204"/>
      <c r="I13" s="204"/>
      <c r="L13" s="223" t="s">
        <v>133</v>
      </c>
      <c r="M13" s="223"/>
      <c r="N13" s="223"/>
      <c r="O13" s="223"/>
      <c r="P13" s="223"/>
      <c r="Q13" s="223"/>
      <c r="R13" s="223"/>
      <c r="AI13" s="278"/>
      <c r="AJ13" s="278"/>
    </row>
    <row r="14" spans="1:36" ht="12.75">
      <c r="A14" s="204"/>
      <c r="B14" s="204"/>
      <c r="C14" s="204"/>
      <c r="D14" s="204"/>
      <c r="E14" s="204"/>
      <c r="F14" s="204"/>
      <c r="G14" s="204"/>
      <c r="H14" s="204"/>
      <c r="I14" s="204"/>
      <c r="L14" s="223" t="s">
        <v>134</v>
      </c>
      <c r="M14" s="223"/>
      <c r="N14" s="223"/>
      <c r="O14" s="223"/>
      <c r="P14" s="223"/>
      <c r="Q14" s="223"/>
      <c r="R14" s="223"/>
      <c r="AI14" s="278"/>
      <c r="AJ14" s="278"/>
    </row>
    <row r="15" spans="1:36" ht="12.75">
      <c r="A15" s="204"/>
      <c r="B15" s="204"/>
      <c r="C15" s="204"/>
      <c r="D15" s="204"/>
      <c r="E15" s="204"/>
      <c r="F15" s="204"/>
      <c r="G15" s="204"/>
      <c r="H15" s="204"/>
      <c r="I15" s="204"/>
      <c r="L15" s="223" t="s">
        <v>135</v>
      </c>
      <c r="M15" s="223"/>
      <c r="N15" s="223"/>
      <c r="O15" s="223"/>
      <c r="P15" s="223"/>
      <c r="Q15" s="223"/>
      <c r="R15" s="223"/>
      <c r="AI15" s="278"/>
      <c r="AJ15" s="278"/>
    </row>
    <row r="16" spans="1:36" ht="12.75">
      <c r="A16" s="204"/>
      <c r="B16" s="204"/>
      <c r="C16" s="204"/>
      <c r="D16" s="204"/>
      <c r="E16" s="204"/>
      <c r="F16" s="204"/>
      <c r="G16" s="204"/>
      <c r="H16" s="204"/>
      <c r="I16" s="204"/>
      <c r="AI16" s="278"/>
      <c r="AJ16" s="278"/>
    </row>
    <row r="17" spans="1:36" ht="12.75">
      <c r="A17" s="204"/>
      <c r="B17" s="204"/>
      <c r="C17" s="204"/>
      <c r="D17" s="204"/>
      <c r="E17" s="204"/>
      <c r="F17" s="204"/>
      <c r="G17" s="204"/>
      <c r="H17" s="204"/>
      <c r="I17" s="204"/>
      <c r="R17" s="222"/>
      <c r="S17" s="222"/>
      <c r="AI17" s="278"/>
      <c r="AJ17" s="278"/>
    </row>
    <row r="18" spans="1:17" ht="12.75">
      <c r="A18" s="204"/>
      <c r="B18" s="204"/>
      <c r="C18" s="204"/>
      <c r="D18" s="204"/>
      <c r="E18" s="204"/>
      <c r="F18" s="204"/>
      <c r="G18" s="204"/>
      <c r="H18" s="204"/>
      <c r="I18" s="204"/>
      <c r="L18" s="205" t="s">
        <v>136</v>
      </c>
      <c r="O18" s="222"/>
      <c r="P18" s="222"/>
      <c r="Q18" s="222"/>
    </row>
    <row r="19" spans="1:17" ht="12.75">
      <c r="A19" s="204"/>
      <c r="B19" s="204"/>
      <c r="C19" s="204"/>
      <c r="D19" s="204"/>
      <c r="E19" s="204"/>
      <c r="F19" s="204"/>
      <c r="G19" s="204"/>
      <c r="H19" s="204"/>
      <c r="I19" s="204"/>
      <c r="L19" s="279" t="s">
        <v>219</v>
      </c>
      <c r="M19" s="279"/>
      <c r="N19" s="279"/>
      <c r="O19" s="279"/>
      <c r="P19" s="279"/>
      <c r="Q19" s="279"/>
    </row>
    <row r="20" spans="1:9" ht="12.75" customHeight="1">
      <c r="A20" s="204"/>
      <c r="B20" s="204"/>
      <c r="C20" s="204"/>
      <c r="D20" s="204"/>
      <c r="E20" s="204"/>
      <c r="F20" s="204"/>
      <c r="G20" s="204"/>
      <c r="H20" s="204"/>
      <c r="I20" s="204"/>
    </row>
    <row r="21" spans="1:17" ht="12.75" customHeight="1">
      <c r="A21" s="204"/>
      <c r="B21" s="204"/>
      <c r="C21" s="204"/>
      <c r="D21" s="204"/>
      <c r="E21" s="204"/>
      <c r="F21" s="204"/>
      <c r="G21" s="204"/>
      <c r="H21" s="204"/>
      <c r="I21" s="204"/>
      <c r="L21" s="205" t="s">
        <v>162</v>
      </c>
      <c r="O21" s="279" t="s">
        <v>163</v>
      </c>
      <c r="P21" s="279"/>
      <c r="Q21" s="279"/>
    </row>
    <row r="22" spans="1:9" ht="12.75" customHeight="1">
      <c r="A22" s="204"/>
      <c r="B22" s="204"/>
      <c r="C22" s="204"/>
      <c r="D22" s="204"/>
      <c r="E22" s="204"/>
      <c r="F22" s="204"/>
      <c r="G22" s="204"/>
      <c r="H22" s="204"/>
      <c r="I22" s="204"/>
    </row>
    <row r="23" spans="1:12" ht="12.75" customHeight="1">
      <c r="A23" s="286" t="str">
        <f>CONCATENATE(AA4," ФИНАНСОВ ОТЧЕТ")</f>
        <v>САМОСТОЯТЕЛЕН ФИНАНСОВ ОТЧЕТ</v>
      </c>
      <c r="B23" s="286"/>
      <c r="C23" s="286"/>
      <c r="D23" s="286"/>
      <c r="E23" s="286"/>
      <c r="F23" s="286"/>
      <c r="G23" s="286"/>
      <c r="H23" s="286"/>
      <c r="I23" s="286"/>
      <c r="J23" s="207"/>
      <c r="L23" s="205" t="s">
        <v>183</v>
      </c>
    </row>
    <row r="24" spans="1:12" ht="15.75" customHeight="1">
      <c r="A24" s="286"/>
      <c r="B24" s="286"/>
      <c r="C24" s="286"/>
      <c r="D24" s="286"/>
      <c r="E24" s="286"/>
      <c r="F24" s="286"/>
      <c r="G24" s="286"/>
      <c r="H24" s="286"/>
      <c r="I24" s="286"/>
      <c r="J24" s="207"/>
      <c r="L24" s="205" t="s">
        <v>182</v>
      </c>
    </row>
    <row r="25" spans="1:12" ht="12.75" customHeight="1">
      <c r="A25" s="208"/>
      <c r="B25" s="208"/>
      <c r="C25" s="289" t="str">
        <f>CONCATENATE(AA7," към ",AA1,".",AB1,".",AC1," г.")</f>
        <v>За годината към 31.12.2008 г.</v>
      </c>
      <c r="D25" s="289"/>
      <c r="E25" s="289"/>
      <c r="F25" s="289"/>
      <c r="G25" s="289"/>
      <c r="H25" s="208"/>
      <c r="I25" s="208"/>
      <c r="J25" s="207"/>
      <c r="L25" s="205" t="s">
        <v>181</v>
      </c>
    </row>
    <row r="26" spans="1:15" ht="12.75" customHeight="1">
      <c r="A26" s="208"/>
      <c r="B26" s="208"/>
      <c r="C26" s="289"/>
      <c r="D26" s="289"/>
      <c r="E26" s="289"/>
      <c r="F26" s="289"/>
      <c r="G26" s="289"/>
      <c r="H26" s="208"/>
      <c r="I26" s="208"/>
      <c r="J26" s="207"/>
      <c r="L26" s="205" t="s">
        <v>137</v>
      </c>
      <c r="O26" s="223" t="s">
        <v>165</v>
      </c>
    </row>
    <row r="27" spans="1:9" ht="12.75" customHeight="1">
      <c r="A27" s="204"/>
      <c r="B27" s="204"/>
      <c r="C27" s="204"/>
      <c r="D27" s="204"/>
      <c r="E27" s="204"/>
      <c r="F27" s="204"/>
      <c r="G27" s="204"/>
      <c r="H27" s="204"/>
      <c r="I27" s="204"/>
    </row>
    <row r="28" spans="1:16" ht="12.75">
      <c r="A28" s="204"/>
      <c r="B28" s="204"/>
      <c r="C28" s="204"/>
      <c r="D28" s="204"/>
      <c r="E28" s="204"/>
      <c r="F28" s="204"/>
      <c r="G28" s="204"/>
      <c r="H28" s="204"/>
      <c r="I28" s="204"/>
      <c r="L28" s="205" t="s">
        <v>138</v>
      </c>
      <c r="O28" s="290">
        <v>39813</v>
      </c>
      <c r="P28" s="290"/>
    </row>
    <row r="29" spans="1:9" ht="21">
      <c r="A29" s="204"/>
      <c r="B29" s="284" t="s">
        <v>121</v>
      </c>
      <c r="C29" s="284"/>
      <c r="D29" s="284"/>
      <c r="E29" s="284"/>
      <c r="F29" s="284"/>
      <c r="G29" s="284"/>
      <c r="H29" s="284"/>
      <c r="I29" s="209"/>
    </row>
    <row r="30" spans="1:16" ht="21">
      <c r="A30" s="204"/>
      <c r="B30" s="284"/>
      <c r="C30" s="284"/>
      <c r="D30" s="284"/>
      <c r="E30" s="284"/>
      <c r="F30" s="284"/>
      <c r="G30" s="284"/>
      <c r="H30" s="284"/>
      <c r="I30" s="209"/>
      <c r="L30" s="205" t="s">
        <v>139</v>
      </c>
      <c r="O30" s="290">
        <v>39839</v>
      </c>
      <c r="P30" s="290"/>
    </row>
    <row r="31" spans="1:9" ht="12.75">
      <c r="A31" s="204"/>
      <c r="B31" s="204"/>
      <c r="C31" s="204"/>
      <c r="D31" s="204"/>
      <c r="E31" s="204"/>
      <c r="F31" s="204"/>
      <c r="G31" s="204"/>
      <c r="H31" s="204"/>
      <c r="I31" s="204"/>
    </row>
    <row r="32" spans="1:9" ht="12.75">
      <c r="A32" s="204"/>
      <c r="B32" s="204"/>
      <c r="C32" s="204"/>
      <c r="D32" s="210"/>
      <c r="E32" s="204"/>
      <c r="F32" s="204"/>
      <c r="G32" s="204"/>
      <c r="H32" s="204"/>
      <c r="I32" s="204"/>
    </row>
    <row r="33" spans="1:9" ht="12.75">
      <c r="A33" s="204"/>
      <c r="B33" s="204"/>
      <c r="C33" s="204"/>
      <c r="D33" s="204"/>
      <c r="E33" s="204"/>
      <c r="F33" s="204"/>
      <c r="G33" s="204"/>
      <c r="H33" s="204"/>
      <c r="I33" s="204"/>
    </row>
    <row r="34" spans="1:17" ht="12.75">
      <c r="A34" s="204"/>
      <c r="B34" s="204"/>
      <c r="C34" s="204"/>
      <c r="D34" s="204"/>
      <c r="E34" s="204"/>
      <c r="F34" s="204"/>
      <c r="G34" s="204"/>
      <c r="H34" s="204"/>
      <c r="I34" s="204"/>
      <c r="L34" s="205" t="s">
        <v>143</v>
      </c>
      <c r="O34" s="279" t="s">
        <v>221</v>
      </c>
      <c r="P34" s="279"/>
      <c r="Q34" s="279"/>
    </row>
    <row r="35" spans="1:9" ht="12.75">
      <c r="A35" s="204"/>
      <c r="B35" s="204"/>
      <c r="C35" s="204"/>
      <c r="D35" s="204"/>
      <c r="E35" s="204"/>
      <c r="F35" s="204"/>
      <c r="G35" s="204"/>
      <c r="H35" s="204"/>
      <c r="I35" s="204"/>
    </row>
    <row r="36" spans="1:17" ht="12.75">
      <c r="A36" s="204"/>
      <c r="B36" s="204"/>
      <c r="C36" s="204"/>
      <c r="D36" s="204"/>
      <c r="E36" s="204"/>
      <c r="F36" s="204"/>
      <c r="G36" s="204"/>
      <c r="H36" s="204"/>
      <c r="I36" s="204"/>
      <c r="L36" s="205" t="s">
        <v>142</v>
      </c>
      <c r="O36" s="279" t="s">
        <v>220</v>
      </c>
      <c r="P36" s="279"/>
      <c r="Q36" s="279"/>
    </row>
    <row r="37" spans="1:9" ht="12.75">
      <c r="A37" s="204"/>
      <c r="B37" s="204"/>
      <c r="C37" s="204"/>
      <c r="D37" s="204"/>
      <c r="E37" s="204"/>
      <c r="F37" s="204"/>
      <c r="G37" s="204"/>
      <c r="H37" s="204"/>
      <c r="I37" s="204"/>
    </row>
    <row r="38" spans="1:17" ht="12.75">
      <c r="A38" s="204"/>
      <c r="B38" s="204"/>
      <c r="C38" s="204"/>
      <c r="D38" s="204"/>
      <c r="E38" s="204"/>
      <c r="F38" s="204"/>
      <c r="G38" s="204"/>
      <c r="H38" s="204"/>
      <c r="I38" s="204"/>
      <c r="L38" s="205" t="s">
        <v>144</v>
      </c>
      <c r="O38" s="279" t="s">
        <v>222</v>
      </c>
      <c r="P38" s="279"/>
      <c r="Q38" s="279"/>
    </row>
    <row r="39" spans="1:9" ht="12.75">
      <c r="A39" s="204"/>
      <c r="B39" s="204"/>
      <c r="C39" s="204"/>
      <c r="D39" s="204"/>
      <c r="E39" s="204"/>
      <c r="F39" s="204"/>
      <c r="G39" s="204"/>
      <c r="H39" s="204"/>
      <c r="I39" s="204"/>
    </row>
    <row r="40" spans="1:12" ht="12.75">
      <c r="A40" s="204"/>
      <c r="B40" s="204"/>
      <c r="C40" s="204"/>
      <c r="D40" s="204"/>
      <c r="E40" s="204"/>
      <c r="F40" s="204"/>
      <c r="G40" s="204"/>
      <c r="H40" s="204"/>
      <c r="I40" s="204"/>
      <c r="L40" s="205" t="s">
        <v>145</v>
      </c>
    </row>
    <row r="41" spans="1:12" ht="12.75">
      <c r="A41" s="204"/>
      <c r="B41" s="204"/>
      <c r="C41" s="204"/>
      <c r="D41" s="204"/>
      <c r="E41" s="204"/>
      <c r="F41" s="204"/>
      <c r="G41" s="204"/>
      <c r="H41" s="204"/>
      <c r="I41" s="204"/>
      <c r="L41" s="205" t="s">
        <v>146</v>
      </c>
    </row>
    <row r="42" spans="1:12" ht="12.75">
      <c r="A42" s="204"/>
      <c r="B42" s="204"/>
      <c r="C42" s="204"/>
      <c r="D42" s="204"/>
      <c r="E42" s="204"/>
      <c r="F42" s="204"/>
      <c r="G42" s="204"/>
      <c r="H42" s="204"/>
      <c r="I42" s="204"/>
      <c r="L42" s="205" t="s">
        <v>147</v>
      </c>
    </row>
    <row r="43" spans="1:17" ht="12.75">
      <c r="A43" s="204"/>
      <c r="B43" s="204"/>
      <c r="C43" s="204"/>
      <c r="D43" s="204"/>
      <c r="E43" s="204"/>
      <c r="F43" s="204"/>
      <c r="G43" s="204"/>
      <c r="H43" s="204"/>
      <c r="I43" s="204"/>
      <c r="L43" s="205" t="s">
        <v>148</v>
      </c>
      <c r="O43" s="223">
        <v>6</v>
      </c>
      <c r="P43" s="224" t="s">
        <v>149</v>
      </c>
      <c r="Q43" s="223">
        <v>33</v>
      </c>
    </row>
    <row r="44" spans="1:9" ht="15">
      <c r="A44" s="285" t="s">
        <v>122</v>
      </c>
      <c r="B44" s="285"/>
      <c r="C44" s="285"/>
      <c r="D44" s="285"/>
      <c r="E44" s="204"/>
      <c r="F44" s="285" t="s">
        <v>17</v>
      </c>
      <c r="G44" s="285"/>
      <c r="H44" s="285"/>
      <c r="I44" s="285"/>
    </row>
    <row r="45" spans="1:9" ht="12.75">
      <c r="A45" s="204"/>
      <c r="B45" s="204"/>
      <c r="C45" s="204"/>
      <c r="D45" s="204"/>
      <c r="E45" s="204"/>
      <c r="F45" s="48"/>
      <c r="G45" s="48"/>
      <c r="H45" s="48"/>
      <c r="I45" s="48"/>
    </row>
    <row r="46" spans="1:9" ht="15">
      <c r="A46" s="287" t="str">
        <f>O34</f>
        <v>Явор Хайтов,Красимир Сланчев</v>
      </c>
      <c r="B46" s="287"/>
      <c r="C46" s="287"/>
      <c r="D46" s="287"/>
      <c r="E46" s="204"/>
      <c r="F46" s="287" t="str">
        <f>O36</f>
        <v>Ралица Кайджиева</v>
      </c>
      <c r="G46" s="287"/>
      <c r="H46" s="287"/>
      <c r="I46" s="287"/>
    </row>
    <row r="47" spans="1:9" ht="15">
      <c r="A47" s="42"/>
      <c r="B47" s="42"/>
      <c r="C47" s="42"/>
      <c r="D47" s="42"/>
      <c r="E47" s="204"/>
      <c r="F47" s="42"/>
      <c r="G47" s="42"/>
      <c r="H47" s="42"/>
      <c r="I47" s="42"/>
    </row>
    <row r="48" spans="1:9" ht="15">
      <c r="A48" s="285"/>
      <c r="B48" s="285"/>
      <c r="C48" s="285"/>
      <c r="D48" s="285"/>
      <c r="E48" s="204"/>
      <c r="F48" s="285"/>
      <c r="G48" s="285"/>
      <c r="H48" s="285"/>
      <c r="I48" s="285"/>
    </row>
    <row r="49" spans="1:9" ht="15">
      <c r="A49" s="211"/>
      <c r="B49" s="211"/>
      <c r="C49" s="211"/>
      <c r="D49" s="285" t="s">
        <v>62</v>
      </c>
      <c r="E49" s="285"/>
      <c r="F49" s="285"/>
      <c r="G49" s="211"/>
      <c r="H49" s="211"/>
      <c r="I49" s="211"/>
    </row>
    <row r="50" spans="1:9" ht="12.75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5">
      <c r="A51" s="42"/>
      <c r="B51" s="42"/>
      <c r="C51" s="42"/>
      <c r="D51" s="285" t="str">
        <f>O38</f>
        <v>СОП Ейч Ел Би България ООД</v>
      </c>
      <c r="E51" s="285"/>
      <c r="F51" s="285"/>
      <c r="G51" s="42"/>
      <c r="H51" s="42"/>
      <c r="I51" s="42"/>
    </row>
    <row r="52" spans="1:9" ht="15">
      <c r="A52" s="212"/>
      <c r="B52" s="212"/>
      <c r="C52" s="212"/>
      <c r="D52" s="213"/>
      <c r="E52" s="213"/>
      <c r="F52" s="213"/>
      <c r="G52" s="212"/>
      <c r="H52" s="212"/>
      <c r="I52" s="212"/>
    </row>
    <row r="53" spans="1:9" ht="12.75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2.75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5">
      <c r="A55" s="48"/>
      <c r="B55" s="48"/>
      <c r="C55" s="283"/>
      <c r="D55" s="283"/>
      <c r="E55" s="283"/>
      <c r="F55" s="283"/>
      <c r="G55" s="283"/>
      <c r="H55" s="48"/>
      <c r="I55" s="48"/>
    </row>
    <row r="56" spans="1:9" ht="12.75" customHeight="1">
      <c r="A56" s="48"/>
      <c r="B56" s="48"/>
      <c r="C56" s="281"/>
      <c r="D56" s="281"/>
      <c r="E56" s="281"/>
      <c r="F56" s="281"/>
      <c r="G56" s="281"/>
      <c r="H56" s="48"/>
      <c r="I56" s="48"/>
    </row>
    <row r="57" spans="1:9" ht="15">
      <c r="A57" s="210"/>
      <c r="B57" s="210"/>
      <c r="C57" s="280" t="str">
        <f>CONCATENATE(O21,", ",DAY(O30)," ",CHOOSE(AL1,AI1,AI2,AI3,AI4,AI5,AI6,AI7,AI8,AI9,AI10,AI11,AI12)," ",YEAR(O30)," г.")</f>
        <v>София, 26 януари 2009 г.</v>
      </c>
      <c r="D57" s="280"/>
      <c r="E57" s="280"/>
      <c r="F57" s="280"/>
      <c r="G57" s="280"/>
      <c r="H57" s="210"/>
      <c r="I57" s="210"/>
    </row>
  </sheetData>
  <sheetProtection/>
  <mergeCells count="47">
    <mergeCell ref="AI15:AJ15"/>
    <mergeCell ref="AI16:AJ16"/>
    <mergeCell ref="AI8:AJ8"/>
    <mergeCell ref="AI9:AJ9"/>
    <mergeCell ref="F46:I46"/>
    <mergeCell ref="AD1:AE1"/>
    <mergeCell ref="AF1:AG1"/>
    <mergeCell ref="AA2:AB2"/>
    <mergeCell ref="C25:G26"/>
    <mergeCell ref="L1:R1"/>
    <mergeCell ref="O30:P30"/>
    <mergeCell ref="O28:P28"/>
    <mergeCell ref="L19:Q19"/>
    <mergeCell ref="D49:F49"/>
    <mergeCell ref="D51:F51"/>
    <mergeCell ref="AI10:AJ10"/>
    <mergeCell ref="A48:D48"/>
    <mergeCell ref="F48:I48"/>
    <mergeCell ref="A23:I24"/>
    <mergeCell ref="A44:D44"/>
    <mergeCell ref="A46:D46"/>
    <mergeCell ref="F44:I44"/>
    <mergeCell ref="O38:Q38"/>
    <mergeCell ref="C57:G57"/>
    <mergeCell ref="AA4:AC4"/>
    <mergeCell ref="AA5:AC5"/>
    <mergeCell ref="AA6:AC6"/>
    <mergeCell ref="O34:Q34"/>
    <mergeCell ref="O36:Q36"/>
    <mergeCell ref="C56:G56"/>
    <mergeCell ref="B3:H8"/>
    <mergeCell ref="C55:G55"/>
    <mergeCell ref="B29:H30"/>
    <mergeCell ref="AI1:AJ1"/>
    <mergeCell ref="AI2:AJ2"/>
    <mergeCell ref="AI3:AJ3"/>
    <mergeCell ref="AI4:AJ4"/>
    <mergeCell ref="AI5:AJ5"/>
    <mergeCell ref="AI6:AJ6"/>
    <mergeCell ref="O21:Q21"/>
    <mergeCell ref="AI11:AJ11"/>
    <mergeCell ref="AI12:AJ12"/>
    <mergeCell ref="AA7:AC7"/>
    <mergeCell ref="AI7:AJ7"/>
    <mergeCell ref="AI17:AJ17"/>
    <mergeCell ref="AI13:AJ13"/>
    <mergeCell ref="AI14:AJ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80" zoomScalePageLayoutView="0" workbookViewId="0" topLeftCell="A1">
      <selection activeCell="E25" sqref="E25"/>
    </sheetView>
  </sheetViews>
  <sheetFormatPr defaultColWidth="9.140625" defaultRowHeight="12.75"/>
  <cols>
    <col min="1" max="1" width="50.7109375" style="3" customWidth="1"/>
    <col min="2" max="2" width="1.7109375" style="3" customWidth="1"/>
    <col min="3" max="3" width="10.28125" style="60" customWidth="1"/>
    <col min="4" max="4" width="1.7109375" style="60" customWidth="1"/>
    <col min="5" max="5" width="15.421875" style="61" customWidth="1"/>
    <col min="6" max="6" width="1.421875" style="3" customWidth="1"/>
    <col min="7" max="7" width="13.57421875" style="61" customWidth="1"/>
    <col min="8" max="8" width="6.28125" style="3" customWidth="1"/>
    <col min="9" max="9" width="5.00390625" style="3" customWidth="1"/>
    <col min="10" max="16384" width="9.140625" style="3" customWidth="1"/>
  </cols>
  <sheetData>
    <row r="1" spans="1:8" ht="15">
      <c r="A1" s="276" t="str">
        <f>НАЧАЛО!B3</f>
        <v>Железопътна Инфарструктура Холдингово дружество АД</v>
      </c>
      <c r="B1" s="276"/>
      <c r="C1" s="277"/>
      <c r="D1" s="277"/>
      <c r="E1" s="277"/>
      <c r="F1" s="277"/>
      <c r="G1" s="277"/>
      <c r="H1" s="2"/>
    </row>
    <row r="2" spans="1:8" s="5" customFormat="1" ht="15">
      <c r="A2" s="291" t="str">
        <f>CONCATENATE("ОТЧЕТ ЗА ДОХОДИТЕ ",НАЧАЛО!AA3,НАЧАЛО!AD1," година")</f>
        <v>ОТЧЕТ ЗА ДОХОДИТЕ за 2008 година</v>
      </c>
      <c r="B2" s="291"/>
      <c r="C2" s="292"/>
      <c r="D2" s="292"/>
      <c r="E2" s="292"/>
      <c r="F2" s="292"/>
      <c r="G2" s="292"/>
      <c r="H2" s="4"/>
    </row>
    <row r="3" spans="1:8" ht="9" customHeight="1">
      <c r="A3" s="6"/>
      <c r="B3" s="6"/>
      <c r="C3" s="7"/>
      <c r="D3" s="8"/>
      <c r="E3" s="9"/>
      <c r="F3" s="8"/>
      <c r="G3" s="9"/>
      <c r="H3" s="2"/>
    </row>
    <row r="4" spans="1:10" ht="15.75" customHeight="1">
      <c r="A4" s="10"/>
      <c r="B4" s="10"/>
      <c r="C4" s="10"/>
      <c r="D4" s="10"/>
      <c r="E4" s="11" t="str">
        <f>НАЧАЛО!AD1&amp;" г."</f>
        <v>2008 г.</v>
      </c>
      <c r="F4" s="11"/>
      <c r="G4" s="11" t="str">
        <f>НАЧАЛО!AF1&amp;" г."</f>
        <v>2007 г.</v>
      </c>
      <c r="H4" s="4"/>
      <c r="I4" s="5"/>
      <c r="J4" s="5"/>
    </row>
    <row r="5" spans="1:10" ht="15.75" customHeight="1">
      <c r="A5" s="10"/>
      <c r="B5" s="10"/>
      <c r="C5" s="12" t="s">
        <v>0</v>
      </c>
      <c r="D5" s="10"/>
      <c r="E5" s="11" t="s">
        <v>18</v>
      </c>
      <c r="F5" s="13"/>
      <c r="G5" s="11" t="s">
        <v>18</v>
      </c>
      <c r="H5" s="4"/>
      <c r="I5" s="5"/>
      <c r="J5" s="5"/>
    </row>
    <row r="6" spans="1:8" ht="15.75">
      <c r="A6" s="14" t="s">
        <v>64</v>
      </c>
      <c r="B6" s="14"/>
      <c r="C6" s="12"/>
      <c r="D6" s="15"/>
      <c r="E6" s="16"/>
      <c r="F6" s="17"/>
      <c r="G6" s="16"/>
      <c r="H6" s="2"/>
    </row>
    <row r="7" spans="1:8" ht="12.75">
      <c r="A7" s="10"/>
      <c r="B7" s="10"/>
      <c r="C7" s="15"/>
      <c r="D7" s="15"/>
      <c r="E7" s="16"/>
      <c r="F7" s="17"/>
      <c r="G7" s="16"/>
      <c r="H7" s="2"/>
    </row>
    <row r="8" spans="1:8" s="25" customFormat="1" ht="15.75" customHeight="1" hidden="1">
      <c r="A8" s="18" t="s">
        <v>73</v>
      </c>
      <c r="B8" s="19"/>
      <c r="C8" s="273" t="s">
        <v>206</v>
      </c>
      <c r="D8" s="21"/>
      <c r="E8" s="22">
        <f>SUM(E9:E12)</f>
        <v>0</v>
      </c>
      <c r="F8" s="23"/>
      <c r="G8" s="22">
        <f>SUM(G9:G12)</f>
        <v>0</v>
      </c>
      <c r="H8" s="24"/>
    </row>
    <row r="9" spans="1:8" s="25" customFormat="1" ht="15" hidden="1">
      <c r="A9" s="26" t="s">
        <v>65</v>
      </c>
      <c r="B9" s="26"/>
      <c r="C9" s="27"/>
      <c r="D9" s="27"/>
      <c r="E9" s="28"/>
      <c r="F9" s="23"/>
      <c r="G9" s="28"/>
      <c r="H9" s="24"/>
    </row>
    <row r="10" spans="1:8" s="25" customFormat="1" ht="15" hidden="1">
      <c r="A10" s="26" t="s">
        <v>66</v>
      </c>
      <c r="B10" s="26"/>
      <c r="C10" s="27"/>
      <c r="D10" s="27"/>
      <c r="E10" s="28"/>
      <c r="F10" s="23"/>
      <c r="G10" s="28"/>
      <c r="H10" s="24"/>
    </row>
    <row r="11" spans="1:8" s="25" customFormat="1" ht="15.75" customHeight="1" hidden="1">
      <c r="A11" s="26" t="s">
        <v>67</v>
      </c>
      <c r="B11" s="26"/>
      <c r="C11" s="27"/>
      <c r="D11" s="27"/>
      <c r="E11" s="28"/>
      <c r="F11" s="23"/>
      <c r="G11" s="28"/>
      <c r="H11" s="24"/>
    </row>
    <row r="12" spans="1:8" s="25" customFormat="1" ht="15.75" customHeight="1" hidden="1">
      <c r="A12" s="26" t="s">
        <v>41</v>
      </c>
      <c r="B12" s="26"/>
      <c r="C12" s="27"/>
      <c r="D12" s="27"/>
      <c r="E12" s="28"/>
      <c r="F12" s="29"/>
      <c r="G12" s="28"/>
      <c r="H12" s="24"/>
    </row>
    <row r="13" spans="1:8" s="25" customFormat="1" ht="7.5" customHeight="1" hidden="1">
      <c r="A13" s="19"/>
      <c r="B13" s="19"/>
      <c r="C13" s="30"/>
      <c r="D13" s="21"/>
      <c r="E13" s="28"/>
      <c r="F13" s="28"/>
      <c r="G13" s="28"/>
      <c r="H13" s="24"/>
    </row>
    <row r="14" spans="1:8" s="25" customFormat="1" ht="15.75" customHeight="1" hidden="1">
      <c r="A14" s="18" t="s">
        <v>86</v>
      </c>
      <c r="B14" s="19"/>
      <c r="C14" s="273" t="s">
        <v>207</v>
      </c>
      <c r="D14" s="21"/>
      <c r="E14" s="22"/>
      <c r="F14" s="28"/>
      <c r="G14" s="22"/>
      <c r="H14" s="24"/>
    </row>
    <row r="15" spans="1:8" s="25" customFormat="1" ht="7.5" customHeight="1">
      <c r="A15" s="19"/>
      <c r="B15" s="19"/>
      <c r="C15" s="27"/>
      <c r="D15" s="21"/>
      <c r="E15" s="31"/>
      <c r="F15" s="32"/>
      <c r="G15" s="31"/>
      <c r="H15" s="24"/>
    </row>
    <row r="16" spans="1:8" s="25" customFormat="1" ht="17.25" customHeight="1">
      <c r="A16" s="18" t="s">
        <v>72</v>
      </c>
      <c r="B16" s="19"/>
      <c r="C16" s="273" t="s">
        <v>208</v>
      </c>
      <c r="D16" s="21"/>
      <c r="E16" s="22">
        <v>466</v>
      </c>
      <c r="F16" s="28"/>
      <c r="G16" s="22">
        <v>345</v>
      </c>
      <c r="H16" s="24"/>
    </row>
    <row r="17" spans="1:8" s="25" customFormat="1" ht="7.5" customHeight="1">
      <c r="A17" s="19"/>
      <c r="B17" s="19"/>
      <c r="C17" s="27"/>
      <c r="D17" s="21"/>
      <c r="E17" s="31"/>
      <c r="F17" s="32"/>
      <c r="G17" s="31"/>
      <c r="H17" s="24"/>
    </row>
    <row r="18" spans="1:8" s="25" customFormat="1" ht="15.75" customHeight="1" thickBot="1">
      <c r="A18" s="33" t="s">
        <v>63</v>
      </c>
      <c r="B18" s="13"/>
      <c r="C18" s="34"/>
      <c r="D18" s="21"/>
      <c r="E18" s="35">
        <f>E8+E14+E16</f>
        <v>466</v>
      </c>
      <c r="F18" s="36"/>
      <c r="G18" s="35">
        <f>G8+G14+G16</f>
        <v>345</v>
      </c>
      <c r="H18" s="24"/>
    </row>
    <row r="19" spans="1:8" s="25" customFormat="1" ht="15.75" thickTop="1">
      <c r="A19" s="26"/>
      <c r="B19" s="26"/>
      <c r="C19" s="27"/>
      <c r="D19" s="27"/>
      <c r="E19" s="28"/>
      <c r="F19" s="37"/>
      <c r="G19" s="28"/>
      <c r="H19" s="24"/>
    </row>
    <row r="20" spans="1:8" s="25" customFormat="1" ht="18" customHeight="1">
      <c r="A20" s="13" t="s">
        <v>68</v>
      </c>
      <c r="B20" s="13"/>
      <c r="C20" s="27"/>
      <c r="D20" s="21"/>
      <c r="E20" s="28"/>
      <c r="F20" s="27"/>
      <c r="G20" s="28"/>
      <c r="H20" s="38"/>
    </row>
    <row r="21" spans="1:8" s="25" customFormat="1" ht="15">
      <c r="A21" s="18" t="s">
        <v>19</v>
      </c>
      <c r="B21" s="19"/>
      <c r="C21" s="20"/>
      <c r="D21" s="21"/>
      <c r="E21" s="22">
        <f>SUM(E22:E27)</f>
        <v>-957</v>
      </c>
      <c r="F21" s="27"/>
      <c r="G21" s="22">
        <f>SUM(G22:G27)</f>
        <v>-12</v>
      </c>
      <c r="H21" s="38"/>
    </row>
    <row r="22" spans="1:8" s="25" customFormat="1" ht="15">
      <c r="A22" s="26" t="s">
        <v>56</v>
      </c>
      <c r="B22" s="26"/>
      <c r="C22" s="274" t="s">
        <v>209</v>
      </c>
      <c r="D22" s="27"/>
      <c r="E22" s="28">
        <v>-46</v>
      </c>
      <c r="F22" s="23"/>
      <c r="G22" s="28"/>
      <c r="H22" s="39"/>
    </row>
    <row r="23" spans="1:8" s="25" customFormat="1" ht="15">
      <c r="A23" s="26" t="s">
        <v>1</v>
      </c>
      <c r="B23" s="26"/>
      <c r="C23" s="274" t="s">
        <v>210</v>
      </c>
      <c r="D23" s="27"/>
      <c r="E23" s="28">
        <v>-266</v>
      </c>
      <c r="F23" s="23"/>
      <c r="G23" s="28">
        <v>-12</v>
      </c>
      <c r="H23" s="39"/>
    </row>
    <row r="24" spans="1:8" s="25" customFormat="1" ht="15">
      <c r="A24" s="26" t="s">
        <v>2</v>
      </c>
      <c r="B24" s="26"/>
      <c r="C24" s="274" t="s">
        <v>211</v>
      </c>
      <c r="D24" s="27"/>
      <c r="E24" s="28">
        <v>-1</v>
      </c>
      <c r="F24" s="23"/>
      <c r="G24" s="28"/>
      <c r="H24" s="39"/>
    </row>
    <row r="25" spans="1:8" s="25" customFormat="1" ht="15">
      <c r="A25" s="26" t="s">
        <v>118</v>
      </c>
      <c r="B25" s="26"/>
      <c r="C25" s="274" t="s">
        <v>212</v>
      </c>
      <c r="D25" s="27"/>
      <c r="E25" s="28">
        <v>-640</v>
      </c>
      <c r="F25" s="23"/>
      <c r="G25" s="28"/>
      <c r="H25" s="39"/>
    </row>
    <row r="26" spans="1:8" s="25" customFormat="1" ht="15" hidden="1">
      <c r="A26" s="26" t="s">
        <v>69</v>
      </c>
      <c r="B26" s="26"/>
      <c r="C26" s="274" t="s">
        <v>213</v>
      </c>
      <c r="D26" s="27"/>
      <c r="E26" s="28"/>
      <c r="F26" s="23"/>
      <c r="G26" s="28"/>
      <c r="H26" s="39"/>
    </row>
    <row r="27" spans="1:8" s="25" customFormat="1" ht="15">
      <c r="A27" s="26" t="s">
        <v>3</v>
      </c>
      <c r="B27" s="26"/>
      <c r="C27" s="274" t="s">
        <v>214</v>
      </c>
      <c r="D27" s="27"/>
      <c r="E27" s="28">
        <v>-4</v>
      </c>
      <c r="F27" s="23"/>
      <c r="G27" s="28"/>
      <c r="H27" s="39"/>
    </row>
    <row r="28" spans="1:8" s="25" customFormat="1" ht="9" customHeight="1">
      <c r="A28" s="26"/>
      <c r="B28" s="26"/>
      <c r="C28" s="274"/>
      <c r="D28" s="27"/>
      <c r="E28" s="28"/>
      <c r="F28" s="27"/>
      <c r="G28" s="28"/>
      <c r="H28" s="38"/>
    </row>
    <row r="29" spans="1:8" s="25" customFormat="1" ht="15" hidden="1">
      <c r="A29" s="18" t="s">
        <v>20</v>
      </c>
      <c r="B29" s="19"/>
      <c r="C29" s="273" t="s">
        <v>215</v>
      </c>
      <c r="D29" s="21"/>
      <c r="E29" s="22">
        <f>SUM(E30:E33)</f>
        <v>0</v>
      </c>
      <c r="F29" s="27"/>
      <c r="G29" s="22">
        <f>SUM(G30:G33)</f>
        <v>0</v>
      </c>
      <c r="H29" s="38"/>
    </row>
    <row r="30" spans="1:8" s="25" customFormat="1" ht="30" hidden="1">
      <c r="A30" s="40" t="s">
        <v>4</v>
      </c>
      <c r="B30" s="40"/>
      <c r="C30" s="41"/>
      <c r="D30" s="41"/>
      <c r="E30" s="28"/>
      <c r="F30" s="23"/>
      <c r="G30" s="28"/>
      <c r="H30" s="39"/>
    </row>
    <row r="31" spans="1:8" s="25" customFormat="1" ht="18.75" customHeight="1" hidden="1">
      <c r="A31" s="40" t="s">
        <v>70</v>
      </c>
      <c r="B31" s="40"/>
      <c r="C31" s="41"/>
      <c r="D31" s="41"/>
      <c r="E31" s="28"/>
      <c r="F31" s="23"/>
      <c r="G31" s="28"/>
      <c r="H31" s="39"/>
    </row>
    <row r="32" spans="1:8" s="25" customFormat="1" ht="28.5" customHeight="1" hidden="1">
      <c r="A32" s="40" t="s">
        <v>55</v>
      </c>
      <c r="B32" s="40"/>
      <c r="C32" s="41"/>
      <c r="D32" s="41"/>
      <c r="E32" s="28"/>
      <c r="F32" s="23"/>
      <c r="G32" s="28"/>
      <c r="H32" s="39"/>
    </row>
    <row r="33" spans="1:8" s="25" customFormat="1" ht="15" hidden="1">
      <c r="A33" s="40" t="s">
        <v>41</v>
      </c>
      <c r="B33" s="40"/>
      <c r="C33" s="41"/>
      <c r="D33" s="41"/>
      <c r="E33" s="28"/>
      <c r="F33" s="23"/>
      <c r="G33" s="28"/>
      <c r="H33" s="39"/>
    </row>
    <row r="34" spans="1:8" s="25" customFormat="1" ht="9" customHeight="1">
      <c r="A34" s="26"/>
      <c r="B34" s="26"/>
      <c r="C34" s="27"/>
      <c r="D34" s="27"/>
      <c r="E34" s="28"/>
      <c r="F34" s="27"/>
      <c r="G34" s="28"/>
      <c r="H34" s="38"/>
    </row>
    <row r="35" spans="1:8" s="25" customFormat="1" ht="15">
      <c r="A35" s="18" t="s">
        <v>71</v>
      </c>
      <c r="B35" s="19"/>
      <c r="C35" s="273" t="s">
        <v>216</v>
      </c>
      <c r="D35" s="21"/>
      <c r="E35" s="22">
        <v>-330</v>
      </c>
      <c r="F35" s="21"/>
      <c r="G35" s="22">
        <v>-3284</v>
      </c>
      <c r="H35" s="38"/>
    </row>
    <row r="36" spans="1:8" s="25" customFormat="1" ht="9" customHeight="1">
      <c r="A36" s="19"/>
      <c r="B36" s="19"/>
      <c r="C36" s="27"/>
      <c r="D36" s="21"/>
      <c r="E36" s="28"/>
      <c r="F36" s="42"/>
      <c r="G36" s="43"/>
      <c r="H36" s="38"/>
    </row>
    <row r="37" spans="1:8" s="25" customFormat="1" ht="15" customHeight="1" thickBot="1">
      <c r="A37" s="33" t="s">
        <v>77</v>
      </c>
      <c r="B37" s="13"/>
      <c r="C37" s="34"/>
      <c r="D37" s="21"/>
      <c r="E37" s="35">
        <f>E21+E29+E35</f>
        <v>-1287</v>
      </c>
      <c r="F37" s="36"/>
      <c r="G37" s="35">
        <f>G21+G29+G35</f>
        <v>-3296</v>
      </c>
      <c r="H37" s="38"/>
    </row>
    <row r="38" spans="1:8" s="25" customFormat="1" ht="9" customHeight="1" thickTop="1">
      <c r="A38" s="19"/>
      <c r="B38" s="19"/>
      <c r="C38" s="27"/>
      <c r="D38" s="21"/>
      <c r="E38" s="28"/>
      <c r="F38" s="42"/>
      <c r="G38" s="43"/>
      <c r="H38" s="38"/>
    </row>
    <row r="39" spans="1:8" s="25" customFormat="1" ht="15" customHeight="1">
      <c r="A39" s="18" t="s">
        <v>120</v>
      </c>
      <c r="B39" s="19"/>
      <c r="C39" s="273" t="s">
        <v>217</v>
      </c>
      <c r="D39" s="21"/>
      <c r="E39" s="22"/>
      <c r="F39" s="21"/>
      <c r="G39" s="22"/>
      <c r="H39" s="38"/>
    </row>
    <row r="40" spans="1:8" s="25" customFormat="1" ht="9" customHeight="1">
      <c r="A40" s="19"/>
      <c r="B40" s="19"/>
      <c r="C40" s="27"/>
      <c r="D40" s="21"/>
      <c r="E40" s="28"/>
      <c r="F40" s="42"/>
      <c r="G40" s="43"/>
      <c r="H40" s="38"/>
    </row>
    <row r="41" spans="1:8" s="25" customFormat="1" ht="15" customHeight="1" thickBot="1">
      <c r="A41" s="33" t="s">
        <v>74</v>
      </c>
      <c r="B41" s="13"/>
      <c r="C41" s="34"/>
      <c r="D41" s="21"/>
      <c r="E41" s="35">
        <f>E18+E37</f>
        <v>-821</v>
      </c>
      <c r="F41" s="36"/>
      <c r="G41" s="35">
        <f>G18+G37</f>
        <v>-2951</v>
      </c>
      <c r="H41" s="38"/>
    </row>
    <row r="42" spans="1:8" s="25" customFormat="1" ht="9" customHeight="1" thickTop="1">
      <c r="A42" s="19"/>
      <c r="B42" s="19"/>
      <c r="C42" s="27"/>
      <c r="D42" s="21"/>
      <c r="E42" s="27"/>
      <c r="F42" s="27"/>
      <c r="G42" s="27"/>
      <c r="H42" s="38"/>
    </row>
    <row r="43" spans="1:8" s="25" customFormat="1" ht="15" customHeight="1">
      <c r="A43" s="18" t="s">
        <v>54</v>
      </c>
      <c r="B43" s="19"/>
      <c r="C43" s="273" t="s">
        <v>218</v>
      </c>
      <c r="D43" s="21"/>
      <c r="E43" s="22">
        <f>SUM(E44:E45)</f>
        <v>0</v>
      </c>
      <c r="F43" s="27"/>
      <c r="G43" s="22">
        <f>SUM(G44:G45)</f>
        <v>295</v>
      </c>
      <c r="H43" s="38"/>
    </row>
    <row r="44" spans="1:8" s="25" customFormat="1" ht="15" hidden="1">
      <c r="A44" s="44" t="s">
        <v>53</v>
      </c>
      <c r="B44" s="44"/>
      <c r="C44" s="27"/>
      <c r="D44" s="21"/>
      <c r="E44" s="28"/>
      <c r="F44" s="28"/>
      <c r="G44" s="28"/>
      <c r="H44" s="38"/>
    </row>
    <row r="45" spans="1:8" s="25" customFormat="1" ht="15">
      <c r="A45" s="44" t="s">
        <v>75</v>
      </c>
      <c r="B45" s="44"/>
      <c r="C45" s="27"/>
      <c r="D45" s="21"/>
      <c r="E45" s="250"/>
      <c r="F45" s="41"/>
      <c r="G45" s="250">
        <v>295</v>
      </c>
      <c r="H45" s="38"/>
    </row>
    <row r="46" spans="1:8" s="25" customFormat="1" ht="7.5" customHeight="1">
      <c r="A46" s="26"/>
      <c r="B46" s="26"/>
      <c r="C46" s="27"/>
      <c r="D46" s="27"/>
      <c r="E46" s="41"/>
      <c r="F46" s="41"/>
      <c r="G46" s="41"/>
      <c r="H46" s="38"/>
    </row>
    <row r="47" spans="1:8" s="25" customFormat="1" ht="15.75" thickBot="1">
      <c r="A47" s="33" t="s">
        <v>76</v>
      </c>
      <c r="B47" s="13"/>
      <c r="C47" s="34"/>
      <c r="D47" s="21"/>
      <c r="E47" s="35">
        <f>E41+E43</f>
        <v>-821</v>
      </c>
      <c r="F47" s="36"/>
      <c r="G47" s="35">
        <f>G41+G43</f>
        <v>-2656</v>
      </c>
      <c r="H47" s="45"/>
    </row>
    <row r="48" spans="1:8" s="25" customFormat="1" ht="15" customHeight="1" thickTop="1">
      <c r="A48" s="294">
        <f>IF(AND(E$48="",G$48=""),"","Разлика в резултата между ОПР и БАЛАНСА!")</f>
      </c>
      <c r="B48" s="294"/>
      <c r="C48" s="294"/>
      <c r="D48" s="247"/>
      <c r="E48" s="249">
        <f>IF(E47=баланс!E64,"",ОПР!E47-баланс!E64)</f>
      </c>
      <c r="F48" s="247"/>
      <c r="G48" s="249">
        <f>IF(НАЧАЛО!AB$3=1,IF(G$47=баланс!G$64,"",ОПР!G47-баланс!G$64),"")</f>
      </c>
      <c r="H48" s="248"/>
    </row>
    <row r="49" spans="1:8" ht="15">
      <c r="A49" s="293" t="str">
        <f>CONCATENATE("Приложенията от страница ",НАЧАЛО!O43," до страница ",НАЧАЛО!Q43," са неразделна част от финансовия отчет.")</f>
        <v>Приложенията от страница 6 до страница 33 са неразделна част от финансовия отчет.</v>
      </c>
      <c r="B49" s="293"/>
      <c r="C49" s="293"/>
      <c r="D49" s="293"/>
      <c r="E49" s="293"/>
      <c r="F49" s="293"/>
      <c r="G49" s="293"/>
      <c r="H49" s="48"/>
    </row>
    <row r="50" spans="1:8" ht="15">
      <c r="A50" s="275">
        <f>IF(AND(E$48="",G$48=""),"","Резултат в БАЛАНСА:")</f>
      </c>
      <c r="B50" s="275"/>
      <c r="C50" s="275"/>
      <c r="D50" s="270"/>
      <c r="E50" s="271">
        <f>IF(E$47=баланс!E$64,"",баланс!E$64)</f>
      </c>
      <c r="F50" s="270"/>
      <c r="G50" s="271">
        <f>IF(НАЧАЛО!AB$3=1,IF(G$47=баланс!G$64,"",баланс!G$64),"")</f>
      </c>
      <c r="H50" s="48"/>
    </row>
    <row r="51" spans="1:8" ht="15">
      <c r="A51" s="220" t="str">
        <f>НАЧАЛО!$A$44</f>
        <v>Представляващ:</v>
      </c>
      <c r="B51" s="49"/>
      <c r="C51" s="50"/>
      <c r="D51" s="48"/>
      <c r="E51" s="48"/>
      <c r="F51" s="48"/>
      <c r="G51" s="48"/>
      <c r="H51" s="48"/>
    </row>
    <row r="52" spans="1:8" ht="15">
      <c r="A52" s="123" t="str">
        <f>НАЧАЛО!$A$46</f>
        <v>Явор Хайтов,Красимир Сланчев</v>
      </c>
      <c r="B52" s="51"/>
      <c r="C52" s="48"/>
      <c r="D52" s="48"/>
      <c r="E52" s="48"/>
      <c r="F52" s="48"/>
      <c r="G52" s="48"/>
      <c r="H52" s="48"/>
    </row>
    <row r="53" spans="1:8" ht="12.75">
      <c r="A53" s="48"/>
      <c r="B53" s="48"/>
      <c r="C53" s="48"/>
      <c r="D53" s="48"/>
      <c r="E53" s="48"/>
      <c r="F53" s="48"/>
      <c r="G53" s="48"/>
      <c r="H53" s="48"/>
    </row>
    <row r="54" spans="1:8" ht="15">
      <c r="A54" s="52" t="str">
        <f>НАЧАЛО!$F$44</f>
        <v>Съставител:</v>
      </c>
      <c r="B54" s="52"/>
      <c r="C54" s="53"/>
      <c r="D54" s="53"/>
      <c r="E54" s="54"/>
      <c r="F54" s="48"/>
      <c r="G54" s="54"/>
      <c r="H54" s="48"/>
    </row>
    <row r="55" spans="1:8" ht="15">
      <c r="A55" s="59" t="str">
        <f>НАЧАЛО!$F$46</f>
        <v>Ралица Кайджиева</v>
      </c>
      <c r="B55" s="55"/>
      <c r="C55" s="53"/>
      <c r="D55" s="53"/>
      <c r="E55" s="54"/>
      <c r="F55" s="48"/>
      <c r="G55" s="54"/>
      <c r="H55" s="48"/>
    </row>
    <row r="56" spans="1:8" ht="15">
      <c r="A56" s="52"/>
      <c r="B56" s="52"/>
      <c r="C56" s="53"/>
      <c r="D56" s="53"/>
      <c r="E56" s="54"/>
      <c r="F56" s="48"/>
      <c r="G56" s="54"/>
      <c r="H56" s="48"/>
    </row>
    <row r="57" spans="1:8" ht="15">
      <c r="A57" s="59" t="str">
        <f>НАЧАЛО!$D$49</f>
        <v>Заверил:</v>
      </c>
      <c r="B57" s="55"/>
      <c r="C57" s="53"/>
      <c r="D57" s="53"/>
      <c r="E57" s="54"/>
      <c r="F57" s="48"/>
      <c r="G57" s="54"/>
      <c r="H57" s="48"/>
    </row>
    <row r="58" spans="1:8" ht="15">
      <c r="A58" s="123" t="str">
        <f>НАЧАЛО!$D$51</f>
        <v>СОП Ейч Ел Би България ООД</v>
      </c>
      <c r="B58" s="48"/>
      <c r="C58" s="53"/>
      <c r="D58" s="53"/>
      <c r="E58" s="54"/>
      <c r="F58" s="48"/>
      <c r="G58" s="54"/>
      <c r="H58" s="48"/>
    </row>
    <row r="59" spans="1:8" ht="12.75" customHeight="1">
      <c r="A59" s="56"/>
      <c r="B59" s="57"/>
      <c r="C59" s="53"/>
      <c r="D59" s="53"/>
      <c r="E59" s="54"/>
      <c r="F59" s="48"/>
      <c r="G59" s="54"/>
      <c r="H59" s="48"/>
    </row>
    <row r="60" spans="1:8" ht="15">
      <c r="A60" s="123" t="str">
        <f>НАЧАЛО!$C$57</f>
        <v>София, 26 януари 2009 г.</v>
      </c>
      <c r="B60" s="48"/>
      <c r="C60" s="53"/>
      <c r="D60" s="53"/>
      <c r="E60" s="54"/>
      <c r="F60" s="48"/>
      <c r="G60" s="54"/>
      <c r="H60" s="48"/>
    </row>
    <row r="61" spans="1:2" ht="15">
      <c r="A61" s="221"/>
      <c r="B61" s="221"/>
    </row>
    <row r="63" spans="1:2" ht="15">
      <c r="A63" s="133"/>
      <c r="B63" s="133"/>
    </row>
  </sheetData>
  <sheetProtection/>
  <mergeCells count="5">
    <mergeCell ref="A50:C50"/>
    <mergeCell ref="A1:G1"/>
    <mergeCell ref="A2:G2"/>
    <mergeCell ref="A49:G49"/>
    <mergeCell ref="A48:C48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horizontalDpi="600" verticalDpi="600" orientation="portrait" paperSize="9" scale="85" r:id="rId1"/>
  <colBreaks count="1" manualBreakCount="1">
    <brk id="7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E85" sqref="E85"/>
    </sheetView>
  </sheetViews>
  <sheetFormatPr defaultColWidth="9.140625" defaultRowHeight="12.75"/>
  <cols>
    <col min="1" max="1" width="52.140625" style="25" customWidth="1"/>
    <col min="2" max="2" width="1.7109375" style="25" customWidth="1"/>
    <col min="3" max="3" width="10.28125" style="124" customWidth="1"/>
    <col min="4" max="4" width="1.7109375" style="125" customWidth="1"/>
    <col min="5" max="5" width="13.7109375" style="25" customWidth="1"/>
    <col min="6" max="6" width="1.7109375" style="25" customWidth="1"/>
    <col min="7" max="7" width="14.28125" style="25" customWidth="1"/>
    <col min="8" max="8" width="3.00390625" style="25" customWidth="1"/>
    <col min="9" max="11" width="9.140625" style="25" customWidth="1"/>
    <col min="12" max="12" width="9.57421875" style="25" bestFit="1" customWidth="1"/>
    <col min="13" max="16384" width="9.140625" style="25" customWidth="1"/>
  </cols>
  <sheetData>
    <row r="1" spans="1:8" ht="15">
      <c r="A1" s="276" t="str">
        <f>ОПР!A1:G1</f>
        <v>Железопътна Инфарструктура Холдингово дружество АД</v>
      </c>
      <c r="B1" s="276"/>
      <c r="C1" s="276"/>
      <c r="D1" s="276"/>
      <c r="E1" s="276"/>
      <c r="F1" s="276"/>
      <c r="G1" s="276"/>
      <c r="H1" s="24"/>
    </row>
    <row r="2" spans="1:8" s="118" customFormat="1" ht="15">
      <c r="A2" s="291" t="str">
        <f>CONCATENATE("СЧЕТОВОДЕН БАЛАНС ","към ",DAY(НАЧАЛО!AA$2),".",MONTH(НАЧАЛО!AA$2),".",YEAR(НАЧАЛО!AA$2)," г.")</f>
        <v>СЧЕТОВОДЕН БАЛАНС към 31.12.2008 г.</v>
      </c>
      <c r="B2" s="291"/>
      <c r="C2" s="291"/>
      <c r="D2" s="291"/>
      <c r="E2" s="291"/>
      <c r="F2" s="291"/>
      <c r="G2" s="291"/>
      <c r="H2" s="62"/>
    </row>
    <row r="3" spans="1:8" ht="15" customHeight="1">
      <c r="A3" s="63"/>
      <c r="B3" s="63"/>
      <c r="C3" s="64"/>
      <c r="D3" s="63"/>
      <c r="E3" s="65"/>
      <c r="F3" s="63"/>
      <c r="G3" s="65"/>
      <c r="H3" s="24"/>
    </row>
    <row r="4" spans="1:8" s="119" customFormat="1" ht="15">
      <c r="A4" s="66"/>
      <c r="B4" s="66"/>
      <c r="C4" s="228" t="s">
        <v>0</v>
      </c>
      <c r="D4" s="68"/>
      <c r="E4" s="95">
        <f>НАЧАЛО!AA2</f>
        <v>39813</v>
      </c>
      <c r="F4" s="67"/>
      <c r="G4" s="95" t="str">
        <f>CONCATENATE("31.12.",YEAR(НАЧАЛО!AA2)-1," г.")</f>
        <v>31.12.2007 г.</v>
      </c>
      <c r="H4" s="134"/>
    </row>
    <row r="5" spans="1:8" ht="18" customHeight="1">
      <c r="A5" s="13" t="s">
        <v>5</v>
      </c>
      <c r="B5" s="13"/>
      <c r="C5" s="64"/>
      <c r="D5" s="63"/>
      <c r="E5" s="69" t="s">
        <v>18</v>
      </c>
      <c r="F5" s="70"/>
      <c r="G5" s="69" t="s">
        <v>18</v>
      </c>
      <c r="H5" s="24"/>
    </row>
    <row r="6" spans="1:8" ht="9" customHeight="1">
      <c r="A6" s="71"/>
      <c r="B6" s="71"/>
      <c r="C6" s="64"/>
      <c r="D6" s="63"/>
      <c r="E6" s="69"/>
      <c r="F6" s="70"/>
      <c r="G6" s="69"/>
      <c r="H6" s="24"/>
    </row>
    <row r="7" spans="1:8" ht="16.5" customHeight="1">
      <c r="A7" s="236" t="s">
        <v>178</v>
      </c>
      <c r="B7" s="71"/>
      <c r="C7" s="64"/>
      <c r="D7" s="63"/>
      <c r="E7" s="69"/>
      <c r="F7" s="70"/>
      <c r="G7" s="69"/>
      <c r="H7" s="24"/>
    </row>
    <row r="8" spans="1:8" ht="9" customHeight="1">
      <c r="A8" s="13"/>
      <c r="B8" s="13"/>
      <c r="C8" s="72"/>
      <c r="D8" s="21"/>
      <c r="E8" s="24"/>
      <c r="F8" s="37"/>
      <c r="G8" s="24"/>
      <c r="H8" s="24"/>
    </row>
    <row r="9" spans="1:8" ht="15.75" customHeight="1">
      <c r="A9" s="242" t="s">
        <v>174</v>
      </c>
      <c r="B9" s="244"/>
      <c r="C9" s="73" t="s">
        <v>42</v>
      </c>
      <c r="D9" s="27"/>
      <c r="E9" s="232">
        <v>17</v>
      </c>
      <c r="F9" s="75"/>
      <c r="G9" s="232"/>
      <c r="H9" s="24"/>
    </row>
    <row r="10" spans="1:8" ht="9" customHeight="1" hidden="1">
      <c r="A10" s="26"/>
      <c r="B10" s="26"/>
      <c r="C10" s="41"/>
      <c r="D10" s="27"/>
      <c r="E10" s="76"/>
      <c r="F10" s="77"/>
      <c r="G10" s="76"/>
      <c r="H10" s="24"/>
    </row>
    <row r="11" spans="1:8" ht="15.75" customHeight="1" hidden="1">
      <c r="A11" s="242" t="s">
        <v>50</v>
      </c>
      <c r="B11" s="244"/>
      <c r="C11" s="73" t="s">
        <v>43</v>
      </c>
      <c r="D11" s="27"/>
      <c r="E11" s="232"/>
      <c r="F11" s="75"/>
      <c r="G11" s="232"/>
      <c r="H11" s="24"/>
    </row>
    <row r="12" spans="1:8" ht="9" customHeight="1" hidden="1">
      <c r="A12" s="26"/>
      <c r="B12" s="26"/>
      <c r="C12" s="41"/>
      <c r="D12" s="27"/>
      <c r="E12" s="76"/>
      <c r="F12" s="77"/>
      <c r="G12" s="76"/>
      <c r="H12" s="24"/>
    </row>
    <row r="13" spans="1:8" ht="15">
      <c r="A13" s="242" t="s">
        <v>21</v>
      </c>
      <c r="B13" s="244"/>
      <c r="C13" s="73" t="s">
        <v>44</v>
      </c>
      <c r="D13" s="27"/>
      <c r="E13" s="232">
        <v>1</v>
      </c>
      <c r="F13" s="75"/>
      <c r="G13" s="232"/>
      <c r="H13" s="24"/>
    </row>
    <row r="14" spans="1:8" ht="9" customHeight="1">
      <c r="A14" s="26"/>
      <c r="B14" s="26"/>
      <c r="C14" s="41"/>
      <c r="D14" s="27"/>
      <c r="E14" s="76"/>
      <c r="F14" s="77"/>
      <c r="G14" s="76"/>
      <c r="H14" s="24"/>
    </row>
    <row r="15" spans="1:8" ht="15">
      <c r="A15" s="242" t="s">
        <v>78</v>
      </c>
      <c r="B15" s="244"/>
      <c r="C15" s="78" t="s">
        <v>46</v>
      </c>
      <c r="D15" s="27"/>
      <c r="E15" s="232">
        <v>59406</v>
      </c>
      <c r="F15" s="75"/>
      <c r="G15" s="232">
        <v>58066</v>
      </c>
      <c r="H15" s="24"/>
    </row>
    <row r="16" spans="1:8" ht="9" customHeight="1" hidden="1">
      <c r="A16" s="26"/>
      <c r="B16" s="26"/>
      <c r="C16" s="41"/>
      <c r="D16" s="27"/>
      <c r="E16" s="41"/>
      <c r="F16" s="41"/>
      <c r="G16" s="41"/>
      <c r="H16" s="24"/>
    </row>
    <row r="17" spans="1:8" ht="15" hidden="1">
      <c r="A17" s="242" t="s">
        <v>170</v>
      </c>
      <c r="B17" s="244"/>
      <c r="C17" s="73" t="s">
        <v>47</v>
      </c>
      <c r="D17" s="27"/>
      <c r="E17" s="232"/>
      <c r="F17" s="75"/>
      <c r="G17" s="232"/>
      <c r="H17" s="24"/>
    </row>
    <row r="18" spans="1:8" ht="9" customHeight="1" hidden="1">
      <c r="A18" s="26"/>
      <c r="B18" s="26"/>
      <c r="C18" s="41"/>
      <c r="D18" s="27"/>
      <c r="E18" s="76"/>
      <c r="F18" s="77"/>
      <c r="G18" s="76"/>
      <c r="H18" s="24"/>
    </row>
    <row r="19" spans="1:8" ht="15">
      <c r="A19" s="242" t="s">
        <v>45</v>
      </c>
      <c r="B19" s="244"/>
      <c r="C19" s="73" t="s">
        <v>48</v>
      </c>
      <c r="D19" s="27"/>
      <c r="E19" s="232">
        <v>295</v>
      </c>
      <c r="F19" s="75"/>
      <c r="G19" s="232">
        <v>295</v>
      </c>
      <c r="H19" s="24"/>
    </row>
    <row r="20" spans="1:8" ht="8.25" customHeight="1">
      <c r="A20" s="26"/>
      <c r="B20" s="26"/>
      <c r="C20" s="41"/>
      <c r="D20" s="27"/>
      <c r="E20" s="80"/>
      <c r="F20" s="75"/>
      <c r="G20" s="80"/>
      <c r="H20" s="24"/>
    </row>
    <row r="21" spans="1:8" ht="15" customHeight="1" hidden="1">
      <c r="A21" s="242" t="s">
        <v>171</v>
      </c>
      <c r="B21" s="26"/>
      <c r="C21" s="73" t="s">
        <v>49</v>
      </c>
      <c r="D21" s="27"/>
      <c r="E21" s="232"/>
      <c r="F21" s="75"/>
      <c r="G21" s="232"/>
      <c r="H21" s="24"/>
    </row>
    <row r="22" spans="1:8" ht="8.25" customHeight="1">
      <c r="A22" s="13"/>
      <c r="B22" s="13"/>
      <c r="C22" s="41"/>
      <c r="D22" s="27"/>
      <c r="E22" s="79"/>
      <c r="F22" s="75"/>
      <c r="G22" s="80"/>
      <c r="H22" s="24"/>
    </row>
    <row r="23" spans="1:8" ht="15.75">
      <c r="A23" s="237" t="s">
        <v>169</v>
      </c>
      <c r="B23" s="14"/>
      <c r="C23" s="230"/>
      <c r="D23" s="21"/>
      <c r="E23" s="92">
        <f>E9+E11+E13+E15+E17+E19+E21</f>
        <v>59719</v>
      </c>
      <c r="F23" s="37"/>
      <c r="G23" s="92">
        <f>G9+G11+G13+G15+G17+G19+G21</f>
        <v>58361</v>
      </c>
      <c r="H23" s="24"/>
    </row>
    <row r="24" spans="1:8" ht="9" customHeight="1">
      <c r="A24" s="13"/>
      <c r="B24" s="13"/>
      <c r="C24" s="72"/>
      <c r="D24" s="21"/>
      <c r="E24" s="81"/>
      <c r="F24" s="81"/>
      <c r="G24" s="81"/>
      <c r="H24" s="24"/>
    </row>
    <row r="25" spans="1:8" ht="16.5" customHeight="1">
      <c r="A25" s="13" t="s">
        <v>36</v>
      </c>
      <c r="B25" s="13"/>
      <c r="C25" s="72"/>
      <c r="D25" s="21"/>
      <c r="E25" s="81"/>
      <c r="F25" s="81"/>
      <c r="G25" s="81"/>
      <c r="H25" s="24"/>
    </row>
    <row r="26" spans="1:8" ht="9" customHeight="1" hidden="1">
      <c r="A26" s="13"/>
      <c r="B26" s="13"/>
      <c r="C26" s="72"/>
      <c r="D26" s="21"/>
      <c r="E26" s="81"/>
      <c r="F26" s="81"/>
      <c r="G26" s="81"/>
      <c r="H26" s="24"/>
    </row>
    <row r="27" spans="1:8" ht="15" customHeight="1" hidden="1">
      <c r="A27" s="242" t="s">
        <v>180</v>
      </c>
      <c r="B27" s="244"/>
      <c r="C27" s="73" t="s">
        <v>185</v>
      </c>
      <c r="D27" s="27"/>
      <c r="E27" s="232"/>
      <c r="F27" s="75"/>
      <c r="G27" s="232"/>
      <c r="H27" s="24"/>
    </row>
    <row r="28" spans="1:8" ht="9" customHeight="1" hidden="1">
      <c r="A28" s="26"/>
      <c r="B28" s="26"/>
      <c r="C28" s="41"/>
      <c r="D28" s="27"/>
      <c r="E28" s="245"/>
      <c r="F28" s="245"/>
      <c r="G28" s="245"/>
      <c r="H28" s="24"/>
    </row>
    <row r="29" spans="1:8" ht="15" hidden="1">
      <c r="A29" s="242" t="s">
        <v>22</v>
      </c>
      <c r="B29" s="244"/>
      <c r="C29" s="73" t="s">
        <v>186</v>
      </c>
      <c r="D29" s="27"/>
      <c r="E29" s="232"/>
      <c r="F29" s="75"/>
      <c r="G29" s="232"/>
      <c r="H29" s="24"/>
    </row>
    <row r="30" spans="1:8" ht="9" customHeight="1" hidden="1">
      <c r="A30" s="26"/>
      <c r="B30" s="244"/>
      <c r="C30" s="41"/>
      <c r="D30" s="27"/>
      <c r="E30" s="80"/>
      <c r="F30" s="75"/>
      <c r="G30" s="80"/>
      <c r="H30" s="24"/>
    </row>
    <row r="31" spans="1:8" ht="15">
      <c r="A31" s="242" t="s">
        <v>172</v>
      </c>
      <c r="B31" s="244"/>
      <c r="C31" s="73" t="s">
        <v>187</v>
      </c>
      <c r="D31" s="27"/>
      <c r="E31" s="232">
        <v>1764</v>
      </c>
      <c r="F31" s="75"/>
      <c r="G31" s="232">
        <v>1760</v>
      </c>
      <c r="H31" s="24"/>
    </row>
    <row r="32" spans="1:8" ht="8.25" customHeight="1">
      <c r="A32" s="26"/>
      <c r="B32" s="244"/>
      <c r="C32" s="41"/>
      <c r="D32" s="27"/>
      <c r="E32" s="80"/>
      <c r="F32" s="75"/>
      <c r="G32" s="80"/>
      <c r="H32" s="24"/>
    </row>
    <row r="33" spans="1:8" ht="15">
      <c r="A33" s="242" t="s">
        <v>175</v>
      </c>
      <c r="B33" s="244"/>
      <c r="C33" s="73" t="s">
        <v>188</v>
      </c>
      <c r="D33" s="27"/>
      <c r="E33" s="232"/>
      <c r="F33" s="75"/>
      <c r="G33" s="232"/>
      <c r="H33" s="24"/>
    </row>
    <row r="34" spans="1:8" ht="6.75" customHeight="1">
      <c r="A34" s="26"/>
      <c r="B34" s="26"/>
      <c r="C34" s="41"/>
      <c r="D34" s="27"/>
      <c r="E34" s="80"/>
      <c r="F34" s="75"/>
      <c r="G34" s="80"/>
      <c r="H34" s="24"/>
    </row>
    <row r="35" spans="1:8" ht="15.75" customHeight="1">
      <c r="A35" s="242" t="s">
        <v>79</v>
      </c>
      <c r="B35" s="244"/>
      <c r="C35" s="73" t="s">
        <v>189</v>
      </c>
      <c r="D35" s="27"/>
      <c r="E35" s="232">
        <v>13075</v>
      </c>
      <c r="F35" s="75"/>
      <c r="G35" s="232">
        <v>213</v>
      </c>
      <c r="H35" s="24"/>
    </row>
    <row r="36" spans="1:8" ht="9" customHeight="1">
      <c r="A36" s="26"/>
      <c r="B36" s="26"/>
      <c r="C36" s="41"/>
      <c r="D36" s="27"/>
      <c r="E36" s="80"/>
      <c r="F36" s="75"/>
      <c r="G36" s="80"/>
      <c r="H36" s="24"/>
    </row>
    <row r="37" spans="1:8" ht="15">
      <c r="A37" s="242" t="s">
        <v>32</v>
      </c>
      <c r="B37" s="244"/>
      <c r="C37" s="73" t="s">
        <v>190</v>
      </c>
      <c r="D37" s="27"/>
      <c r="E37" s="232">
        <v>52</v>
      </c>
      <c r="F37" s="75"/>
      <c r="G37" s="232">
        <v>39</v>
      </c>
      <c r="H37" s="24"/>
    </row>
    <row r="38" spans="1:8" ht="8.25" customHeight="1">
      <c r="A38" s="19"/>
      <c r="B38" s="19"/>
      <c r="C38" s="41"/>
      <c r="D38" s="27"/>
      <c r="E38" s="79"/>
      <c r="F38" s="74"/>
      <c r="G38" s="79"/>
      <c r="H38" s="24"/>
    </row>
    <row r="39" spans="1:8" ht="16.5" customHeight="1">
      <c r="A39" s="237" t="s">
        <v>168</v>
      </c>
      <c r="B39" s="14"/>
      <c r="C39" s="230"/>
      <c r="D39" s="21"/>
      <c r="E39" s="92">
        <f>E27+E29+E31+E33+E35+E37</f>
        <v>14891</v>
      </c>
      <c r="F39" s="37"/>
      <c r="G39" s="92">
        <f>G27+G29+G31+G33+G35+G37</f>
        <v>2012</v>
      </c>
      <c r="H39" s="24"/>
    </row>
    <row r="40" spans="1:8" ht="8.25" customHeight="1">
      <c r="A40" s="26"/>
      <c r="B40" s="26"/>
      <c r="C40" s="41"/>
      <c r="D40" s="27"/>
      <c r="E40" s="80"/>
      <c r="F40" s="75"/>
      <c r="G40" s="80"/>
      <c r="H40" s="24"/>
    </row>
    <row r="41" spans="1:8" ht="16.5" customHeight="1" thickBot="1">
      <c r="A41" s="238" t="s">
        <v>173</v>
      </c>
      <c r="B41" s="13"/>
      <c r="C41" s="229"/>
      <c r="D41" s="21"/>
      <c r="E41" s="229">
        <f>E23+E39</f>
        <v>74610</v>
      </c>
      <c r="F41" s="81"/>
      <c r="G41" s="229">
        <f>G23+G39</f>
        <v>60373</v>
      </c>
      <c r="H41" s="24"/>
    </row>
    <row r="42" spans="1:8" ht="15.75" thickTop="1">
      <c r="A42" s="26"/>
      <c r="B42" s="26"/>
      <c r="C42" s="41"/>
      <c r="D42" s="27"/>
      <c r="E42" s="76"/>
      <c r="F42" s="77"/>
      <c r="G42" s="76"/>
      <c r="H42" s="24"/>
    </row>
    <row r="43" spans="1:8" ht="15">
      <c r="A43" s="37"/>
      <c r="B43" s="37"/>
      <c r="C43" s="41"/>
      <c r="D43" s="27"/>
      <c r="E43" s="24"/>
      <c r="F43" s="37"/>
      <c r="G43" s="24"/>
      <c r="H43" s="24"/>
    </row>
    <row r="44" spans="1:8" ht="15">
      <c r="A44" s="37"/>
      <c r="B44" s="37"/>
      <c r="C44" s="41"/>
      <c r="D44" s="27"/>
      <c r="E44" s="24"/>
      <c r="F44" s="37"/>
      <c r="G44" s="24"/>
      <c r="H44" s="24"/>
    </row>
    <row r="45" spans="1:8" ht="15">
      <c r="A45" s="276" t="str">
        <f>A1</f>
        <v>Железопътна Инфарструктура Холдингово дружество АД</v>
      </c>
      <c r="B45" s="276"/>
      <c r="C45" s="276"/>
      <c r="D45" s="276"/>
      <c r="E45" s="276"/>
      <c r="F45" s="276"/>
      <c r="G45" s="276"/>
      <c r="H45" s="24"/>
    </row>
    <row r="46" spans="1:8" ht="15">
      <c r="A46" s="291" t="str">
        <f>CONCATENATE("СЧЕТОВОДЕН БАЛАНС ","към ",DAY(НАЧАЛО!AA$2),".",MONTH(НАЧАЛО!AA$2),".",YEAR(НАЧАЛО!AA$2)," г."," - продължение")</f>
        <v>СЧЕТОВОДЕН БАЛАНС към 31.12.2008 г. - продължение</v>
      </c>
      <c r="B46" s="291"/>
      <c r="C46" s="291"/>
      <c r="D46" s="291"/>
      <c r="E46" s="291"/>
      <c r="F46" s="291"/>
      <c r="G46" s="291"/>
      <c r="H46" s="24"/>
    </row>
    <row r="47" spans="1:8" ht="15">
      <c r="A47" s="26"/>
      <c r="B47" s="26"/>
      <c r="C47" s="41"/>
      <c r="D47" s="27"/>
      <c r="E47" s="24"/>
      <c r="F47" s="37"/>
      <c r="G47" s="24"/>
      <c r="H47" s="24"/>
    </row>
    <row r="48" spans="1:8" ht="15">
      <c r="A48" s="66"/>
      <c r="B48" s="66"/>
      <c r="C48" s="228" t="s">
        <v>0</v>
      </c>
      <c r="D48" s="68"/>
      <c r="E48" s="95">
        <f>E4</f>
        <v>39813</v>
      </c>
      <c r="F48" s="67"/>
      <c r="G48" s="95" t="str">
        <f>G4</f>
        <v>31.12.2007 г.</v>
      </c>
      <c r="H48" s="24"/>
    </row>
    <row r="49" spans="1:8" ht="15">
      <c r="A49" s="13" t="s">
        <v>6</v>
      </c>
      <c r="B49" s="13"/>
      <c r="C49" s="64"/>
      <c r="D49" s="63"/>
      <c r="E49" s="69" t="s">
        <v>18</v>
      </c>
      <c r="F49" s="70"/>
      <c r="G49" s="69" t="s">
        <v>18</v>
      </c>
      <c r="H49" s="135"/>
    </row>
    <row r="50" spans="1:8" ht="9" customHeight="1">
      <c r="A50" s="71"/>
      <c r="B50" s="71"/>
      <c r="C50" s="64"/>
      <c r="D50" s="63"/>
      <c r="E50" s="69"/>
      <c r="F50" s="70"/>
      <c r="G50" s="69"/>
      <c r="H50" s="135"/>
    </row>
    <row r="51" spans="1:8" ht="15" customHeight="1">
      <c r="A51" s="235" t="s">
        <v>23</v>
      </c>
      <c r="B51" s="233"/>
      <c r="C51" s="81" t="s">
        <v>34</v>
      </c>
      <c r="D51" s="234"/>
      <c r="E51" s="81"/>
      <c r="F51" s="82"/>
      <c r="G51" s="81"/>
      <c r="H51" s="24"/>
    </row>
    <row r="52" spans="1:8" ht="6" customHeight="1">
      <c r="A52" s="13"/>
      <c r="B52" s="13"/>
      <c r="C52" s="72"/>
      <c r="D52" s="21"/>
      <c r="E52" s="82"/>
      <c r="F52" s="82"/>
      <c r="G52" s="82"/>
      <c r="H52" s="24"/>
    </row>
    <row r="53" spans="1:8" ht="15">
      <c r="A53" s="231" t="s">
        <v>24</v>
      </c>
      <c r="B53" s="13"/>
      <c r="C53" s="83" t="s">
        <v>202</v>
      </c>
      <c r="D53" s="27"/>
      <c r="E53" s="84">
        <f>SUM(E54:E56)</f>
        <v>58363</v>
      </c>
      <c r="F53" s="82"/>
      <c r="G53" s="84">
        <f>SUM(G54:G56)</f>
        <v>55834</v>
      </c>
      <c r="H53" s="24"/>
    </row>
    <row r="54" spans="1:8" ht="15">
      <c r="A54" s="40" t="s">
        <v>81</v>
      </c>
      <c r="B54" s="13"/>
      <c r="C54" s="85"/>
      <c r="D54" s="21"/>
      <c r="E54" s="86">
        <v>58363</v>
      </c>
      <c r="F54" s="82"/>
      <c r="G54" s="86">
        <v>55834</v>
      </c>
      <c r="H54" s="24"/>
    </row>
    <row r="55" spans="1:8" ht="15" hidden="1">
      <c r="A55" s="26" t="s">
        <v>82</v>
      </c>
      <c r="B55" s="13"/>
      <c r="C55" s="85"/>
      <c r="D55" s="21"/>
      <c r="E55" s="86"/>
      <c r="F55" s="82"/>
      <c r="G55" s="86"/>
      <c r="H55" s="24"/>
    </row>
    <row r="56" spans="1:8" ht="15" hidden="1">
      <c r="A56" s="26" t="s">
        <v>83</v>
      </c>
      <c r="B56" s="13"/>
      <c r="C56" s="85"/>
      <c r="D56" s="21"/>
      <c r="E56" s="86"/>
      <c r="F56" s="82"/>
      <c r="G56" s="86"/>
      <c r="H56" s="24"/>
    </row>
    <row r="57" spans="1:8" ht="8.25" customHeight="1">
      <c r="A57" s="13"/>
      <c r="B57" s="13"/>
      <c r="C57" s="41"/>
      <c r="D57" s="27"/>
      <c r="E57" s="87"/>
      <c r="F57" s="88"/>
      <c r="G57" s="87"/>
      <c r="H57" s="24"/>
    </row>
    <row r="58" spans="1:8" ht="15" customHeight="1">
      <c r="A58" s="231" t="s">
        <v>184</v>
      </c>
      <c r="B58" s="13"/>
      <c r="C58" s="73" t="s">
        <v>203</v>
      </c>
      <c r="D58" s="27"/>
      <c r="E58" s="260">
        <v>10072</v>
      </c>
      <c r="F58" s="88"/>
      <c r="G58" s="260"/>
      <c r="H58" s="24"/>
    </row>
    <row r="59" spans="1:8" ht="9" customHeight="1" hidden="1">
      <c r="A59" s="13"/>
      <c r="B59" s="13"/>
      <c r="C59" s="41"/>
      <c r="D59" s="27"/>
      <c r="E59" s="87"/>
      <c r="F59" s="88"/>
      <c r="G59" s="87"/>
      <c r="H59" s="24"/>
    </row>
    <row r="60" spans="1:8" ht="15" hidden="1">
      <c r="A60" s="231" t="s">
        <v>28</v>
      </c>
      <c r="B60" s="13"/>
      <c r="C60" s="83" t="s">
        <v>204</v>
      </c>
      <c r="D60" s="27"/>
      <c r="E60" s="84"/>
      <c r="F60" s="82"/>
      <c r="G60" s="84"/>
      <c r="H60" s="24"/>
    </row>
    <row r="61" spans="1:8" ht="8.25" customHeight="1" hidden="1">
      <c r="A61" s="26"/>
      <c r="B61" s="26"/>
      <c r="C61" s="41"/>
      <c r="D61" s="27"/>
      <c r="E61" s="87"/>
      <c r="F61" s="88"/>
      <c r="G61" s="87"/>
      <c r="H61" s="24"/>
    </row>
    <row r="62" spans="1:8" ht="15">
      <c r="A62" s="231" t="s">
        <v>29</v>
      </c>
      <c r="B62" s="13"/>
      <c r="C62" s="89" t="s">
        <v>205</v>
      </c>
      <c r="D62" s="27"/>
      <c r="E62" s="84">
        <f>SUM(E63:E64)</f>
        <v>-3477</v>
      </c>
      <c r="F62" s="82"/>
      <c r="G62" s="84">
        <f>SUM(G63:G64)</f>
        <v>-2656</v>
      </c>
      <c r="H62" s="24"/>
    </row>
    <row r="63" spans="1:8" ht="15">
      <c r="A63" s="90" t="s">
        <v>119</v>
      </c>
      <c r="B63" s="90"/>
      <c r="C63" s="41"/>
      <c r="D63" s="27"/>
      <c r="E63" s="87">
        <v>-2656</v>
      </c>
      <c r="F63" s="88"/>
      <c r="G63" s="87"/>
      <c r="H63" s="24" t="s">
        <v>34</v>
      </c>
    </row>
    <row r="64" spans="1:8" ht="15">
      <c r="A64" s="26" t="s">
        <v>80</v>
      </c>
      <c r="B64" s="26"/>
      <c r="C64" s="41"/>
      <c r="D64" s="27"/>
      <c r="E64" s="86">
        <v>-821</v>
      </c>
      <c r="F64" s="86"/>
      <c r="G64" s="86">
        <v>-2656</v>
      </c>
      <c r="H64" s="24"/>
    </row>
    <row r="65" spans="1:8" ht="8.25" customHeight="1">
      <c r="A65" s="26"/>
      <c r="B65" s="26"/>
      <c r="C65" s="41"/>
      <c r="D65" s="27"/>
      <c r="E65" s="82"/>
      <c r="F65" s="82"/>
      <c r="G65" s="82"/>
      <c r="H65" s="24"/>
    </row>
    <row r="66" spans="1:8" ht="16.5" customHeight="1">
      <c r="A66" s="239" t="s">
        <v>23</v>
      </c>
      <c r="B66" s="13"/>
      <c r="C66" s="240" t="s">
        <v>34</v>
      </c>
      <c r="D66" s="21"/>
      <c r="E66" s="240">
        <f>E53+E58+E60+E62</f>
        <v>64958</v>
      </c>
      <c r="F66" s="82"/>
      <c r="G66" s="240">
        <f>G53+G60+G62</f>
        <v>53178</v>
      </c>
      <c r="H66" s="24"/>
    </row>
    <row r="67" spans="1:8" ht="9" customHeight="1" hidden="1">
      <c r="A67" s="26"/>
      <c r="B67" s="26"/>
      <c r="C67" s="41"/>
      <c r="D67" s="27"/>
      <c r="E67" s="82"/>
      <c r="F67" s="82"/>
      <c r="G67" s="82"/>
      <c r="H67" s="24"/>
    </row>
    <row r="68" spans="1:8" ht="15" customHeight="1" hidden="1">
      <c r="A68" s="81" t="s">
        <v>57</v>
      </c>
      <c r="B68" s="13"/>
      <c r="C68" s="81"/>
      <c r="D68" s="21"/>
      <c r="E68" s="81"/>
      <c r="F68" s="82"/>
      <c r="G68" s="81"/>
      <c r="H68" s="24"/>
    </row>
    <row r="69" spans="1:8" ht="9" customHeight="1" hidden="1">
      <c r="A69" s="13"/>
      <c r="B69" s="13"/>
      <c r="C69" s="72"/>
      <c r="D69" s="21"/>
      <c r="E69" s="81"/>
      <c r="F69" s="81"/>
      <c r="G69" s="81"/>
      <c r="H69" s="24"/>
    </row>
    <row r="70" spans="1:8" ht="15" hidden="1">
      <c r="A70" s="242" t="s">
        <v>84</v>
      </c>
      <c r="B70" s="26"/>
      <c r="C70" s="89" t="s">
        <v>192</v>
      </c>
      <c r="D70" s="27"/>
      <c r="E70" s="243"/>
      <c r="F70" s="86"/>
      <c r="G70" s="243"/>
      <c r="H70" s="24"/>
    </row>
    <row r="71" spans="1:8" ht="9" customHeight="1" hidden="1">
      <c r="A71" s="26"/>
      <c r="B71" s="26"/>
      <c r="C71" s="91"/>
      <c r="D71" s="27"/>
      <c r="E71" s="86"/>
      <c r="F71" s="86"/>
      <c r="G71" s="86"/>
      <c r="H71" s="24"/>
    </row>
    <row r="72" spans="1:8" ht="15" hidden="1">
      <c r="A72" s="242" t="s">
        <v>176</v>
      </c>
      <c r="B72" s="26"/>
      <c r="C72" s="89" t="s">
        <v>193</v>
      </c>
      <c r="D72" s="27"/>
      <c r="E72" s="243"/>
      <c r="F72" s="86"/>
      <c r="G72" s="243"/>
      <c r="H72" s="24"/>
    </row>
    <row r="73" spans="1:8" ht="8.25" customHeight="1" hidden="1">
      <c r="A73" s="26"/>
      <c r="B73" s="26"/>
      <c r="C73" s="91"/>
      <c r="D73" s="27"/>
      <c r="E73" s="86"/>
      <c r="F73" s="86"/>
      <c r="G73" s="86"/>
      <c r="H73" s="24"/>
    </row>
    <row r="74" spans="1:8" ht="15" hidden="1">
      <c r="A74" s="242" t="s">
        <v>85</v>
      </c>
      <c r="B74" s="26"/>
      <c r="C74" s="89" t="s">
        <v>194</v>
      </c>
      <c r="D74" s="27"/>
      <c r="E74" s="243"/>
      <c r="F74" s="86"/>
      <c r="G74" s="243"/>
      <c r="H74" s="24"/>
    </row>
    <row r="75" spans="1:8" ht="0.75" customHeight="1" hidden="1">
      <c r="A75" s="26" t="s">
        <v>27</v>
      </c>
      <c r="B75" s="26"/>
      <c r="C75" s="41" t="s">
        <v>34</v>
      </c>
      <c r="D75" s="27"/>
      <c r="E75" s="230"/>
      <c r="F75" s="88"/>
      <c r="G75" s="230"/>
      <c r="H75" s="24"/>
    </row>
    <row r="76" spans="1:8" ht="7.5" customHeight="1" hidden="1">
      <c r="A76" s="26"/>
      <c r="B76" s="26"/>
      <c r="C76" s="41"/>
      <c r="D76" s="27"/>
      <c r="E76" s="87"/>
      <c r="F76" s="88"/>
      <c r="G76" s="87"/>
      <c r="H76" s="24"/>
    </row>
    <row r="77" spans="1:8" ht="15" customHeight="1" hidden="1">
      <c r="A77" s="242" t="s">
        <v>87</v>
      </c>
      <c r="B77" s="26"/>
      <c r="C77" s="89" t="s">
        <v>191</v>
      </c>
      <c r="D77" s="27"/>
      <c r="E77" s="243"/>
      <c r="F77" s="86"/>
      <c r="G77" s="243"/>
      <c r="H77" s="24"/>
    </row>
    <row r="78" spans="1:8" ht="8.25" customHeight="1" hidden="1">
      <c r="A78" s="13"/>
      <c r="B78" s="13"/>
      <c r="C78" s="91"/>
      <c r="D78" s="27"/>
      <c r="E78" s="82"/>
      <c r="F78" s="82"/>
      <c r="G78" s="82"/>
      <c r="H78" s="24"/>
    </row>
    <row r="79" spans="1:8" ht="16.5" customHeight="1" hidden="1">
      <c r="A79" s="240" t="s">
        <v>57</v>
      </c>
      <c r="B79" s="13"/>
      <c r="C79" s="240"/>
      <c r="D79" s="21"/>
      <c r="E79" s="240">
        <f>E70+E72+E74+E77</f>
        <v>0</v>
      </c>
      <c r="F79" s="82"/>
      <c r="G79" s="240">
        <f>G70+G72+G74+G77</f>
        <v>0</v>
      </c>
      <c r="H79" s="24"/>
    </row>
    <row r="80" spans="1:8" ht="7.5" customHeight="1">
      <c r="A80" s="13"/>
      <c r="B80" s="13"/>
      <c r="C80" s="41"/>
      <c r="D80" s="27"/>
      <c r="E80" s="94"/>
      <c r="F80" s="93"/>
      <c r="G80" s="94"/>
      <c r="H80" s="24"/>
    </row>
    <row r="81" spans="1:8" ht="16.5" customHeight="1">
      <c r="A81" s="81" t="s">
        <v>58</v>
      </c>
      <c r="B81" s="13"/>
      <c r="C81" s="81"/>
      <c r="D81" s="21"/>
      <c r="E81" s="81"/>
      <c r="F81" s="82"/>
      <c r="G81" s="81"/>
      <c r="H81" s="24"/>
    </row>
    <row r="82" spans="1:8" ht="9" customHeight="1">
      <c r="A82" s="13"/>
      <c r="B82" s="13"/>
      <c r="C82" s="72"/>
      <c r="D82" s="21"/>
      <c r="E82" s="87"/>
      <c r="F82" s="88"/>
      <c r="G82" s="87"/>
      <c r="H82" s="24"/>
    </row>
    <row r="83" spans="1:8" ht="15">
      <c r="A83" s="242" t="s">
        <v>88</v>
      </c>
      <c r="B83" s="26"/>
      <c r="C83" s="89" t="s">
        <v>195</v>
      </c>
      <c r="D83" s="27"/>
      <c r="E83" s="243">
        <v>6928</v>
      </c>
      <c r="F83" s="86"/>
      <c r="G83" s="243">
        <v>7195</v>
      </c>
      <c r="H83" s="24"/>
    </row>
    <row r="84" spans="1:8" ht="9" customHeight="1">
      <c r="A84" s="26"/>
      <c r="B84" s="26"/>
      <c r="C84" s="41"/>
      <c r="D84" s="27"/>
      <c r="E84" s="87"/>
      <c r="F84" s="88"/>
      <c r="G84" s="87"/>
      <c r="H84" s="24"/>
    </row>
    <row r="85" spans="1:8" ht="15" customHeight="1">
      <c r="A85" s="242" t="s">
        <v>177</v>
      </c>
      <c r="B85" s="26"/>
      <c r="C85" s="89" t="s">
        <v>196</v>
      </c>
      <c r="D85" s="27"/>
      <c r="E85" s="243">
        <v>2667</v>
      </c>
      <c r="F85" s="86"/>
      <c r="G85" s="243"/>
      <c r="H85" s="24"/>
    </row>
    <row r="86" spans="1:8" ht="9" customHeight="1">
      <c r="A86" s="26"/>
      <c r="B86" s="26"/>
      <c r="C86" s="41"/>
      <c r="D86" s="27"/>
      <c r="E86" s="87"/>
      <c r="F86" s="88"/>
      <c r="G86" s="87"/>
      <c r="H86" s="24"/>
    </row>
    <row r="87" spans="1:8" ht="15">
      <c r="A87" s="242" t="s">
        <v>37</v>
      </c>
      <c r="B87" s="26"/>
      <c r="C87" s="89" t="s">
        <v>197</v>
      </c>
      <c r="D87" s="27"/>
      <c r="E87" s="243">
        <v>5</v>
      </c>
      <c r="F87" s="86"/>
      <c r="G87" s="243"/>
      <c r="H87" s="24"/>
    </row>
    <row r="88" spans="1:8" ht="9" customHeight="1">
      <c r="A88" s="26"/>
      <c r="B88" s="26"/>
      <c r="C88" s="41"/>
      <c r="D88" s="27"/>
      <c r="E88" s="87"/>
      <c r="F88" s="88"/>
      <c r="G88" s="87"/>
      <c r="H88" s="24"/>
    </row>
    <row r="89" spans="1:8" ht="15">
      <c r="A89" s="242" t="s">
        <v>89</v>
      </c>
      <c r="B89" s="26"/>
      <c r="C89" s="89" t="s">
        <v>198</v>
      </c>
      <c r="D89" s="27"/>
      <c r="E89" s="243">
        <v>52</v>
      </c>
      <c r="F89" s="86"/>
      <c r="G89" s="243"/>
      <c r="H89" s="24"/>
    </row>
    <row r="90" spans="1:8" ht="9" customHeight="1" hidden="1">
      <c r="A90" s="26"/>
      <c r="B90" s="26"/>
      <c r="C90" s="41"/>
      <c r="D90" s="27"/>
      <c r="E90" s="87"/>
      <c r="F90" s="88"/>
      <c r="G90" s="87"/>
      <c r="H90" s="24"/>
    </row>
    <row r="91" spans="1:8" ht="15" hidden="1">
      <c r="A91" s="242" t="s">
        <v>90</v>
      </c>
      <c r="B91" s="26"/>
      <c r="C91" s="89" t="s">
        <v>199</v>
      </c>
      <c r="D91" s="27"/>
      <c r="E91" s="243"/>
      <c r="F91" s="86"/>
      <c r="G91" s="243"/>
      <c r="H91" s="24"/>
    </row>
    <row r="92" spans="1:8" ht="9" customHeight="1" hidden="1">
      <c r="A92" s="26"/>
      <c r="B92" s="26"/>
      <c r="C92" s="41"/>
      <c r="D92" s="27"/>
      <c r="E92" s="87"/>
      <c r="F92" s="88"/>
      <c r="G92" s="87"/>
      <c r="H92" s="24"/>
    </row>
    <row r="93" spans="1:8" ht="15" hidden="1">
      <c r="A93" s="242" t="s">
        <v>179</v>
      </c>
      <c r="B93" s="26"/>
      <c r="C93" s="272" t="s">
        <v>200</v>
      </c>
      <c r="D93" s="27"/>
      <c r="E93" s="243"/>
      <c r="F93" s="86"/>
      <c r="G93" s="243"/>
      <c r="H93" s="24"/>
    </row>
    <row r="94" spans="1:8" ht="9.75" customHeight="1" hidden="1">
      <c r="A94" s="26"/>
      <c r="B94" s="26"/>
      <c r="C94" s="41"/>
      <c r="D94" s="27"/>
      <c r="E94" s="87"/>
      <c r="F94" s="88"/>
      <c r="G94" s="87"/>
      <c r="H94" s="24"/>
    </row>
    <row r="95" spans="1:8" ht="15" customHeight="1" hidden="1">
      <c r="A95" s="242" t="s">
        <v>92</v>
      </c>
      <c r="B95" s="26"/>
      <c r="C95" s="89" t="s">
        <v>201</v>
      </c>
      <c r="D95" s="27"/>
      <c r="E95" s="243"/>
      <c r="F95" s="86"/>
      <c r="G95" s="243"/>
      <c r="H95" s="24"/>
    </row>
    <row r="96" spans="1:8" ht="8.25" customHeight="1">
      <c r="A96" s="13"/>
      <c r="B96" s="13"/>
      <c r="C96" s="91"/>
      <c r="D96" s="27"/>
      <c r="E96" s="82"/>
      <c r="F96" s="82"/>
      <c r="G96" s="82"/>
      <c r="H96" s="24"/>
    </row>
    <row r="97" spans="1:8" ht="16.5" customHeight="1">
      <c r="A97" s="240" t="s">
        <v>58</v>
      </c>
      <c r="B97" s="13"/>
      <c r="C97" s="240"/>
      <c r="D97" s="21"/>
      <c r="E97" s="240">
        <f>E83+E85+E87+E89+E91+E93+E95</f>
        <v>9652</v>
      </c>
      <c r="F97" s="82"/>
      <c r="G97" s="240">
        <f>G83+G85+G87+G89+G91+G93+G95</f>
        <v>7195</v>
      </c>
      <c r="H97" s="24"/>
    </row>
    <row r="98" spans="1:8" ht="9" customHeight="1">
      <c r="A98" s="26"/>
      <c r="B98" s="26"/>
      <c r="C98" s="41"/>
      <c r="D98" s="27"/>
      <c r="E98" s="241"/>
      <c r="F98" s="88"/>
      <c r="G98" s="241"/>
      <c r="H98" s="24"/>
    </row>
    <row r="99" spans="1:8" ht="16.5" customHeight="1" thickBot="1">
      <c r="A99" s="229" t="s">
        <v>91</v>
      </c>
      <c r="B99" s="13"/>
      <c r="C99" s="229"/>
      <c r="D99" s="21"/>
      <c r="E99" s="229">
        <f>E66+E79+E97</f>
        <v>74610</v>
      </c>
      <c r="F99" s="81"/>
      <c r="G99" s="229">
        <f>G66+G79+G97</f>
        <v>60373</v>
      </c>
      <c r="H99" s="24"/>
    </row>
    <row r="100" spans="1:8" ht="15.75" thickTop="1">
      <c r="A100" s="294">
        <f>IF(AND(E$41=E$99,G$41=G$99),"","Разлика между актива и пасива!")</f>
      </c>
      <c r="B100" s="294"/>
      <c r="C100" s="294"/>
      <c r="D100" s="46"/>
      <c r="E100" s="246">
        <f>IF(E$41=E$99,"",E41-E99)</f>
      </c>
      <c r="F100" s="121"/>
      <c r="G100" s="246">
        <f>IF(G$41=G$99,"",G41-G99)</f>
      </c>
      <c r="H100" s="47"/>
    </row>
    <row r="101" spans="1:8" ht="15">
      <c r="A101" s="295" t="str">
        <f>ОПР!A49</f>
        <v>Приложенията от страница 6 до страница 33 са неразделна част от финансовия отчет.</v>
      </c>
      <c r="B101" s="295"/>
      <c r="C101" s="295"/>
      <c r="D101" s="295"/>
      <c r="E101" s="295"/>
      <c r="F101" s="295"/>
      <c r="G101" s="295"/>
      <c r="H101" s="47"/>
    </row>
    <row r="102" spans="1:8" ht="15">
      <c r="A102" s="275">
        <f>IF(AND(E$41=E$99,G$41=G$99),"","Сума на актива:")</f>
      </c>
      <c r="B102" s="275"/>
      <c r="C102" s="275"/>
      <c r="D102" s="268"/>
      <c r="E102" s="269">
        <f>IF(E$41=E$99,"",E41)</f>
      </c>
      <c r="F102" s="268"/>
      <c r="G102" s="269">
        <f>IF(G$41=G$99,"",G41)</f>
      </c>
      <c r="H102" s="47"/>
    </row>
    <row r="103" spans="1:8" ht="15">
      <c r="A103" s="220" t="str">
        <f>НАЧАЛО!$A$44</f>
        <v>Представляващ:</v>
      </c>
      <c r="B103" s="58"/>
      <c r="C103" s="120"/>
      <c r="D103" s="46"/>
      <c r="E103" s="47"/>
      <c r="F103" s="47"/>
      <c r="G103" s="47"/>
      <c r="H103" s="47"/>
    </row>
    <row r="104" spans="1:8" ht="15">
      <c r="A104" s="123" t="str">
        <f>НАЧАЛО!$A$46</f>
        <v>Явор Хайтов,Красимир Сланчев</v>
      </c>
      <c r="B104" s="52"/>
      <c r="C104" s="120"/>
      <c r="D104" s="46"/>
      <c r="E104" s="47"/>
      <c r="F104" s="47"/>
      <c r="G104" s="47"/>
      <c r="H104" s="47"/>
    </row>
    <row r="105" spans="1:8" ht="15">
      <c r="A105" s="48"/>
      <c r="B105" s="55"/>
      <c r="C105" s="120"/>
      <c r="D105" s="46"/>
      <c r="E105" s="47"/>
      <c r="F105" s="47"/>
      <c r="G105" s="47"/>
      <c r="H105" s="47"/>
    </row>
    <row r="106" spans="1:8" ht="15">
      <c r="A106" s="52" t="str">
        <f>НАЧАЛО!$F$44</f>
        <v>Съставител:</v>
      </c>
      <c r="B106" s="55"/>
      <c r="C106" s="120"/>
      <c r="D106" s="46"/>
      <c r="E106" s="47"/>
      <c r="F106" s="47"/>
      <c r="G106" s="47"/>
      <c r="H106" s="47"/>
    </row>
    <row r="107" spans="1:8" ht="15">
      <c r="A107" s="59" t="str">
        <f>НАЧАЛО!$F$46</f>
        <v>Ралица Кайджиева</v>
      </c>
      <c r="B107" s="52"/>
      <c r="C107" s="120"/>
      <c r="D107" s="46"/>
      <c r="E107" s="47"/>
      <c r="F107" s="47"/>
      <c r="G107" s="47"/>
      <c r="H107" s="47"/>
    </row>
    <row r="108" spans="1:8" ht="15">
      <c r="A108" s="52"/>
      <c r="B108" s="122"/>
      <c r="C108" s="120"/>
      <c r="D108" s="46"/>
      <c r="E108" s="47"/>
      <c r="F108" s="47"/>
      <c r="G108" s="47"/>
      <c r="H108" s="47"/>
    </row>
    <row r="109" spans="1:8" ht="15">
      <c r="A109" s="59" t="str">
        <f>НАЧАЛО!$D$49</f>
        <v>Заверил:</v>
      </c>
      <c r="B109" s="47"/>
      <c r="C109" s="120"/>
      <c r="D109" s="46"/>
      <c r="E109" s="47"/>
      <c r="F109" s="47"/>
      <c r="G109" s="47"/>
      <c r="H109" s="47"/>
    </row>
    <row r="110" spans="1:8" ht="15">
      <c r="A110" s="123" t="str">
        <f>НАЧАЛО!$D$51</f>
        <v>СОП Ейч Ел Би България ООД</v>
      </c>
      <c r="B110" s="47"/>
      <c r="C110" s="120"/>
      <c r="D110" s="46"/>
      <c r="E110" s="47"/>
      <c r="F110" s="47"/>
      <c r="G110" s="47"/>
      <c r="H110" s="47"/>
    </row>
    <row r="111" spans="1:8" ht="18.75">
      <c r="A111" s="56"/>
      <c r="B111" s="47"/>
      <c r="C111" s="120"/>
      <c r="D111" s="46"/>
      <c r="E111" s="47"/>
      <c r="F111" s="47"/>
      <c r="G111" s="47"/>
      <c r="H111" s="47"/>
    </row>
    <row r="112" spans="1:8" ht="15">
      <c r="A112" s="123" t="str">
        <f>НАЧАЛО!$C$57</f>
        <v>София, 26 януари 2009 г.</v>
      </c>
      <c r="B112" s="58"/>
      <c r="C112" s="120"/>
      <c r="D112" s="46"/>
      <c r="E112" s="47"/>
      <c r="F112" s="47"/>
      <c r="G112" s="47"/>
      <c r="H112" s="47"/>
    </row>
    <row r="117" spans="1:4" ht="15">
      <c r="A117" s="126"/>
      <c r="B117" s="126"/>
      <c r="C117" s="127"/>
      <c r="D117" s="25"/>
    </row>
    <row r="119" spans="1:4" ht="15">
      <c r="A119" s="126"/>
      <c r="B119" s="126"/>
      <c r="C119" s="127"/>
      <c r="D119" s="25"/>
    </row>
    <row r="120" spans="1:4" ht="15">
      <c r="A120" s="126"/>
      <c r="B120" s="126"/>
      <c r="C120" s="127"/>
      <c r="D120" s="25"/>
    </row>
    <row r="121" spans="1:2" ht="15">
      <c r="A121" s="127"/>
      <c r="B121" s="127"/>
    </row>
    <row r="123" spans="1:2" ht="15">
      <c r="A123" s="128"/>
      <c r="B123" s="128"/>
    </row>
    <row r="124" spans="1:2" ht="15">
      <c r="A124" s="129"/>
      <c r="B124" s="129"/>
    </row>
    <row r="125" spans="1:2" ht="15">
      <c r="A125" s="129"/>
      <c r="B125" s="129"/>
    </row>
    <row r="126" spans="1:2" ht="15">
      <c r="A126" s="128"/>
      <c r="B126" s="128"/>
    </row>
    <row r="127" spans="1:2" ht="15">
      <c r="A127" s="130"/>
      <c r="B127" s="130"/>
    </row>
    <row r="130" spans="1:2" ht="15">
      <c r="A130" s="131"/>
      <c r="B130" s="131"/>
    </row>
    <row r="131" spans="1:2" ht="15">
      <c r="A131" s="131"/>
      <c r="B131" s="131"/>
    </row>
    <row r="132" spans="1:2" ht="15">
      <c r="A132" s="132"/>
      <c r="B132" s="132"/>
    </row>
  </sheetData>
  <sheetProtection/>
  <mergeCells count="7">
    <mergeCell ref="A102:C102"/>
    <mergeCell ref="A1:G1"/>
    <mergeCell ref="A2:G2"/>
    <mergeCell ref="A45:G45"/>
    <mergeCell ref="A46:G46"/>
    <mergeCell ref="A101:G101"/>
    <mergeCell ref="A100:C100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horizontalDpi="600" verticalDpi="600" orientation="portrait" paperSize="9" scale="89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71.00390625" style="141" customWidth="1"/>
    <col min="2" max="2" width="1.7109375" style="137" customWidth="1"/>
    <col min="3" max="3" width="12.140625" style="138" customWidth="1"/>
    <col min="4" max="4" width="1.7109375" style="139" customWidth="1"/>
    <col min="5" max="5" width="12.140625" style="138" customWidth="1"/>
    <col min="6" max="6" width="4.28125" style="136" customWidth="1"/>
    <col min="7" max="16384" width="9.140625" style="136" customWidth="1"/>
  </cols>
  <sheetData>
    <row r="1" spans="1:6" ht="15">
      <c r="A1" s="296" t="str">
        <f>ОПР!A1:G1</f>
        <v>Железопътна Инфарструктура Холдингово дружество АД</v>
      </c>
      <c r="B1" s="296"/>
      <c r="C1" s="296"/>
      <c r="D1" s="296"/>
      <c r="E1" s="296"/>
      <c r="F1"/>
    </row>
    <row r="2" spans="1:6" ht="15">
      <c r="A2" s="297" t="str">
        <f>CONCATENATE("ОТЧЕТ ЗА ПАРИЧНИТЕ ПОТОЦИ ",НАЧАЛО!AA3,НАЧАЛО!AD1," година")</f>
        <v>ОТЧЕТ ЗА ПАРИЧНИТЕ ПОТОЦИ за 2008 година</v>
      </c>
      <c r="B2" s="297"/>
      <c r="C2" s="297"/>
      <c r="D2" s="297"/>
      <c r="E2" s="297"/>
      <c r="F2"/>
    </row>
    <row r="3" spans="1:6" ht="15" customHeight="1">
      <c r="A3" s="110"/>
      <c r="B3" s="111"/>
      <c r="C3" s="112" t="str">
        <f>НАЧАЛО!AD1&amp;" г."</f>
        <v>2008 г.</v>
      </c>
      <c r="D3" s="112"/>
      <c r="E3" s="112" t="str">
        <f>НАЧАЛО!AF1&amp;" г."</f>
        <v>2007 г.</v>
      </c>
      <c r="F3"/>
    </row>
    <row r="4" spans="1:6" ht="15">
      <c r="A4" s="110"/>
      <c r="B4" s="111"/>
      <c r="C4" s="113" t="s">
        <v>18</v>
      </c>
      <c r="D4" s="114"/>
      <c r="E4" s="113" t="s">
        <v>18</v>
      </c>
      <c r="F4"/>
    </row>
    <row r="5" spans="1:6" ht="15">
      <c r="A5" s="110"/>
      <c r="B5" s="111"/>
      <c r="C5" s="113"/>
      <c r="D5" s="114"/>
      <c r="E5" s="113"/>
      <c r="F5"/>
    </row>
    <row r="6" spans="1:6" ht="15">
      <c r="A6" s="96" t="s">
        <v>105</v>
      </c>
      <c r="B6" s="97"/>
      <c r="C6" s="98"/>
      <c r="D6" s="99"/>
      <c r="E6" s="98"/>
      <c r="F6"/>
    </row>
    <row r="7" spans="1:6" ht="15">
      <c r="A7" s="115" t="s">
        <v>8</v>
      </c>
      <c r="B7" s="97"/>
      <c r="C7" s="98"/>
      <c r="D7" s="99"/>
      <c r="E7" s="98"/>
      <c r="F7"/>
    </row>
    <row r="8" spans="1:6" ht="15">
      <c r="A8" s="115" t="s">
        <v>9</v>
      </c>
      <c r="B8" s="97"/>
      <c r="C8" s="98">
        <v>-272</v>
      </c>
      <c r="D8" s="99"/>
      <c r="E8" s="98">
        <v>-1968</v>
      </c>
      <c r="F8"/>
    </row>
    <row r="9" spans="1:6" ht="15">
      <c r="A9" s="115" t="s">
        <v>10</v>
      </c>
      <c r="B9" s="97"/>
      <c r="C9" s="98">
        <v>-365</v>
      </c>
      <c r="D9" s="99"/>
      <c r="E9" s="98"/>
      <c r="F9"/>
    </row>
    <row r="10" spans="1:6" ht="15">
      <c r="A10" s="115" t="s">
        <v>11</v>
      </c>
      <c r="B10" s="100"/>
      <c r="C10" s="98"/>
      <c r="D10" s="99"/>
      <c r="E10" s="98"/>
      <c r="F10"/>
    </row>
    <row r="11" spans="1:6" ht="15">
      <c r="A11" s="115" t="s">
        <v>38</v>
      </c>
      <c r="B11" s="100"/>
      <c r="C11" s="98">
        <v>-54</v>
      </c>
      <c r="D11" s="99"/>
      <c r="E11" s="98"/>
      <c r="F11"/>
    </row>
    <row r="12" spans="1:6" ht="15">
      <c r="A12" s="115" t="s">
        <v>39</v>
      </c>
      <c r="B12" s="100"/>
      <c r="C12" s="98"/>
      <c r="D12" s="99"/>
      <c r="E12" s="98"/>
      <c r="F12"/>
    </row>
    <row r="13" spans="1:6" ht="15">
      <c r="A13" s="115" t="s">
        <v>102</v>
      </c>
      <c r="B13" s="100"/>
      <c r="C13" s="98"/>
      <c r="D13" s="99"/>
      <c r="E13" s="98"/>
      <c r="F13"/>
    </row>
    <row r="14" spans="1:6" ht="15">
      <c r="A14" s="115" t="s">
        <v>15</v>
      </c>
      <c r="B14" s="97"/>
      <c r="C14" s="98">
        <v>-1</v>
      </c>
      <c r="D14" s="99"/>
      <c r="E14" s="98"/>
      <c r="F14"/>
    </row>
    <row r="15" spans="1:6" ht="15.75" thickBot="1">
      <c r="A15" s="101" t="s">
        <v>106</v>
      </c>
      <c r="B15" s="100"/>
      <c r="C15" s="102">
        <f>SUM(C7:C14)</f>
        <v>-692</v>
      </c>
      <c r="D15" s="103"/>
      <c r="E15" s="102">
        <f>SUM(E7:E14)</f>
        <v>-1968</v>
      </c>
      <c r="F15"/>
    </row>
    <row r="16" spans="1:6" ht="15.75" thickTop="1">
      <c r="A16" s="115"/>
      <c r="B16" s="97"/>
      <c r="C16" s="98"/>
      <c r="D16" s="99"/>
      <c r="E16" s="98"/>
      <c r="F16"/>
    </row>
    <row r="17" spans="1:6" ht="15">
      <c r="A17" s="96" t="s">
        <v>107</v>
      </c>
      <c r="B17" s="97"/>
      <c r="C17" s="98"/>
      <c r="D17" s="99"/>
      <c r="E17" s="98"/>
      <c r="F17"/>
    </row>
    <row r="18" spans="1:6" ht="15">
      <c r="A18" s="115" t="s">
        <v>12</v>
      </c>
      <c r="B18" s="97"/>
      <c r="C18" s="98"/>
      <c r="D18" s="99"/>
      <c r="E18" s="98"/>
      <c r="F18"/>
    </row>
    <row r="19" spans="1:6" ht="15">
      <c r="A19" s="116" t="s">
        <v>13</v>
      </c>
      <c r="B19" s="97"/>
      <c r="C19" s="98"/>
      <c r="D19" s="103"/>
      <c r="E19" s="98"/>
      <c r="F19"/>
    </row>
    <row r="20" spans="1:6" ht="15">
      <c r="A20" s="116" t="s">
        <v>93</v>
      </c>
      <c r="B20" s="97"/>
      <c r="C20" s="98"/>
      <c r="D20" s="103"/>
      <c r="E20" s="98"/>
      <c r="F20"/>
    </row>
    <row r="21" spans="1:6" ht="15">
      <c r="A21" s="116" t="s">
        <v>94</v>
      </c>
      <c r="B21" s="97"/>
      <c r="C21" s="98"/>
      <c r="D21" s="103"/>
      <c r="E21" s="98">
        <v>-39116</v>
      </c>
      <c r="F21"/>
    </row>
    <row r="22" spans="1:6" ht="15">
      <c r="A22" s="115" t="s">
        <v>95</v>
      </c>
      <c r="B22" s="97"/>
      <c r="C22" s="98"/>
      <c r="D22" s="103"/>
      <c r="E22" s="98"/>
      <c r="F22"/>
    </row>
    <row r="23" spans="1:6" ht="15">
      <c r="A23" s="115" t="s">
        <v>96</v>
      </c>
      <c r="B23" s="97"/>
      <c r="C23" s="98"/>
      <c r="D23" s="103"/>
      <c r="E23" s="98"/>
      <c r="F23"/>
    </row>
    <row r="24" spans="1:6" ht="15">
      <c r="A24" s="115" t="s">
        <v>103</v>
      </c>
      <c r="B24" s="97"/>
      <c r="C24" s="98"/>
      <c r="D24" s="103"/>
      <c r="E24" s="98"/>
      <c r="F24"/>
    </row>
    <row r="25" spans="1:6" ht="15">
      <c r="A25" s="115" t="s">
        <v>16</v>
      </c>
      <c r="B25" s="97"/>
      <c r="C25" s="98"/>
      <c r="D25" s="99"/>
      <c r="E25" s="98"/>
      <c r="F25"/>
    </row>
    <row r="26" spans="1:6" ht="15.75" thickBot="1">
      <c r="A26" s="101" t="s">
        <v>109</v>
      </c>
      <c r="B26" s="97"/>
      <c r="C26" s="102">
        <f>SUM(C18:C25)</f>
        <v>0</v>
      </c>
      <c r="D26" s="103"/>
      <c r="E26" s="102">
        <f>SUM(E18:E25)</f>
        <v>-39116</v>
      </c>
      <c r="F26"/>
    </row>
    <row r="27" spans="1:6" ht="15.75" thickTop="1">
      <c r="A27" s="115"/>
      <c r="B27" s="97"/>
      <c r="C27" s="98"/>
      <c r="D27" s="99"/>
      <c r="E27" s="98"/>
      <c r="F27"/>
    </row>
    <row r="28" spans="1:6" ht="15">
      <c r="A28" s="96" t="s">
        <v>108</v>
      </c>
      <c r="B28" s="97"/>
      <c r="C28" s="104"/>
      <c r="D28" s="103"/>
      <c r="E28" s="104"/>
      <c r="F28"/>
    </row>
    <row r="29" spans="1:6" ht="15">
      <c r="A29" s="116" t="s">
        <v>99</v>
      </c>
      <c r="B29" s="97"/>
      <c r="C29" s="104">
        <v>12644</v>
      </c>
      <c r="D29" s="103"/>
      <c r="E29" s="104">
        <v>55834</v>
      </c>
      <c r="F29"/>
    </row>
    <row r="30" spans="1:6" ht="15">
      <c r="A30" s="116" t="s">
        <v>100</v>
      </c>
      <c r="B30" s="97"/>
      <c r="C30" s="104"/>
      <c r="D30" s="103"/>
      <c r="E30" s="104"/>
      <c r="F30"/>
    </row>
    <row r="31" spans="1:6" ht="15">
      <c r="A31" s="115" t="s">
        <v>97</v>
      </c>
      <c r="B31" s="97"/>
      <c r="C31" s="104">
        <v>4566</v>
      </c>
      <c r="D31" s="99"/>
      <c r="E31" s="98">
        <v>41072</v>
      </c>
      <c r="F31"/>
    </row>
    <row r="32" spans="1:6" ht="15">
      <c r="A32" s="115" t="s">
        <v>98</v>
      </c>
      <c r="B32" s="97"/>
      <c r="C32" s="98">
        <v>-16423</v>
      </c>
      <c r="D32" s="97"/>
      <c r="E32" s="98">
        <v>-55784</v>
      </c>
      <c r="F32"/>
    </row>
    <row r="33" spans="1:6" ht="15">
      <c r="A33" s="115" t="s">
        <v>101</v>
      </c>
      <c r="B33" s="97"/>
      <c r="C33" s="98"/>
      <c r="D33" s="97"/>
      <c r="E33" s="98"/>
      <c r="F33"/>
    </row>
    <row r="34" spans="1:6" ht="15">
      <c r="A34" s="115" t="s">
        <v>40</v>
      </c>
      <c r="B34" s="97"/>
      <c r="C34" s="98"/>
      <c r="D34" s="97"/>
      <c r="E34" s="98"/>
      <c r="F34"/>
    </row>
    <row r="35" spans="1:6" ht="15">
      <c r="A35" s="115" t="s">
        <v>104</v>
      </c>
      <c r="B35" s="97"/>
      <c r="C35" s="98">
        <v>-112</v>
      </c>
      <c r="D35" s="97"/>
      <c r="E35" s="98"/>
      <c r="F35"/>
    </row>
    <row r="36" spans="1:6" ht="15">
      <c r="A36" s="115" t="s">
        <v>35</v>
      </c>
      <c r="B36" s="97"/>
      <c r="C36" s="98">
        <v>30</v>
      </c>
      <c r="D36" s="97"/>
      <c r="E36" s="98">
        <v>1</v>
      </c>
      <c r="F36"/>
    </row>
    <row r="37" spans="1:6" ht="15.75" thickBot="1">
      <c r="A37" s="101" t="s">
        <v>110</v>
      </c>
      <c r="B37" s="97"/>
      <c r="C37" s="102">
        <f>SUM(C29:C36)</f>
        <v>705</v>
      </c>
      <c r="D37" s="103"/>
      <c r="E37" s="102">
        <f>SUM(E29:E36)</f>
        <v>41123</v>
      </c>
      <c r="F37"/>
    </row>
    <row r="38" spans="1:6" ht="15.75" thickTop="1">
      <c r="A38" s="117"/>
      <c r="B38" s="97"/>
      <c r="C38" s="98"/>
      <c r="D38" s="97"/>
      <c r="E38" s="98"/>
      <c r="F38"/>
    </row>
    <row r="39" spans="1:6" ht="30">
      <c r="A39" s="105" t="s">
        <v>30</v>
      </c>
      <c r="B39" s="100"/>
      <c r="C39" s="106">
        <f>SUM(C15,C26,C37)</f>
        <v>13</v>
      </c>
      <c r="D39" s="107"/>
      <c r="E39" s="106">
        <f>SUM(E15,E26,E37)</f>
        <v>39</v>
      </c>
      <c r="F39"/>
    </row>
    <row r="40" spans="1:6" ht="15">
      <c r="A40" s="117"/>
      <c r="B40" s="97"/>
      <c r="C40" s="98"/>
      <c r="D40" s="97"/>
      <c r="E40" s="98"/>
      <c r="F40"/>
    </row>
    <row r="41" spans="1:6" ht="15">
      <c r="A41" s="105" t="s">
        <v>14</v>
      </c>
      <c r="B41" s="100"/>
      <c r="C41" s="106">
        <v>39</v>
      </c>
      <c r="D41" s="107"/>
      <c r="E41" s="106"/>
      <c r="F41"/>
    </row>
    <row r="42" spans="1:6" ht="15">
      <c r="A42" s="117"/>
      <c r="B42" s="97"/>
      <c r="C42" s="98"/>
      <c r="D42" s="97"/>
      <c r="E42" s="98"/>
      <c r="F42"/>
    </row>
    <row r="43" spans="1:6" ht="15.75" thickBot="1">
      <c r="A43" s="108" t="str">
        <f>CONCATENATE("Парични средства и парични еквиваленти на ",НАЧАЛО!AA1," ",CHOOSE(НАЧАЛО!AB1,НАЧАЛО!AI1,НАЧАЛО!AI2,НАЧАЛО!AI3,НАЧАЛО!AI4,НАЧАЛО!AI5,НАЧАЛО!AI6,НАЧАЛО!AI7,НАЧАЛО!AI8,НАЧАЛО!AI9,НАЧАЛО!AI10,НАЧАЛО!AI11,НАЧАЛО!AI12))</f>
        <v>Парични средства и парични еквиваленти на 31 декември</v>
      </c>
      <c r="B43" s="100"/>
      <c r="C43" s="109">
        <f>SUM(C39,C41)</f>
        <v>52</v>
      </c>
      <c r="D43" s="107"/>
      <c r="E43" s="109">
        <f>SUM(E39,E41)</f>
        <v>39</v>
      </c>
      <c r="F43"/>
    </row>
    <row r="44" spans="1:6" ht="15">
      <c r="A44" s="252">
        <f>IF(AND(C$44="",E$44=""),"","Разлика в паричните средства между ОПП и БАЛАНСА!")</f>
      </c>
      <c r="B44" s="142"/>
      <c r="C44" s="251">
        <f>IF(C43=баланс!E37,"",ОПП!C43-баланс!E37)</f>
      </c>
      <c r="D44" s="144"/>
      <c r="E44" s="251">
        <f>IF(НАЧАЛО!AB$3=1,IF(E$43=баланс!G$37,"",ОПП!E$43-баланс!G$37),"")</f>
      </c>
      <c r="F44"/>
    </row>
    <row r="45" spans="1:6" ht="15">
      <c r="A45" s="299" t="str">
        <f>ОПР!A49</f>
        <v>Приложенията от страница 6 до страница 33 са неразделна част от финансовия отчет.</v>
      </c>
      <c r="B45" s="299"/>
      <c r="C45" s="299"/>
      <c r="D45" s="299"/>
      <c r="E45" s="299"/>
      <c r="F45"/>
    </row>
    <row r="46" spans="1:6" ht="15">
      <c r="A46" s="265">
        <f>IF(AND(C$44="",E$44=""),"","Парични средства в баланса БАЛАНСА:")</f>
      </c>
      <c r="B46" s="266"/>
      <c r="C46" s="267">
        <f>IF(C$43=баланс!E$37,"",баланс!E$37)</f>
      </c>
      <c r="D46" s="266"/>
      <c r="E46" s="267">
        <f>IF(НАЧАЛО!AB$3=1,IF(E$43=баланс!G$37,"",баланс!G$37),"")</f>
      </c>
      <c r="F46"/>
    </row>
    <row r="47" spans="1:6" ht="15">
      <c r="A47" s="220" t="str">
        <f>НАЧАЛО!$A$44</f>
        <v>Представляващ:</v>
      </c>
      <c r="B47" s="142"/>
      <c r="C47" s="143"/>
      <c r="D47" s="144"/>
      <c r="E47" s="143"/>
      <c r="F47"/>
    </row>
    <row r="48" spans="1:6" ht="15">
      <c r="A48" s="123" t="str">
        <f>НАЧАЛО!$A$46</f>
        <v>Явор Хайтов,Красимир Сланчев</v>
      </c>
      <c r="B48" s="142"/>
      <c r="C48" s="145"/>
      <c r="D48" s="142"/>
      <c r="E48" s="145"/>
      <c r="F48"/>
    </row>
    <row r="49" spans="1:6" ht="15">
      <c r="A49" s="48"/>
      <c r="B49" s="142"/>
      <c r="C49" s="145"/>
      <c r="D49" s="142"/>
      <c r="E49" s="145"/>
      <c r="F49"/>
    </row>
    <row r="50" spans="1:6" ht="15">
      <c r="A50" s="52" t="str">
        <f>НАЧАЛО!$F$44</f>
        <v>Съставител:</v>
      </c>
      <c r="B50" s="142"/>
      <c r="C50" s="145"/>
      <c r="D50" s="142"/>
      <c r="E50" s="145"/>
      <c r="F50"/>
    </row>
    <row r="51" spans="1:6" ht="15">
      <c r="A51" s="59" t="str">
        <f>НАЧАЛО!$F$46</f>
        <v>Ралица Кайджиева</v>
      </c>
      <c r="B51" s="146"/>
      <c r="C51" s="147"/>
      <c r="D51" s="142"/>
      <c r="E51" s="147"/>
      <c r="F51"/>
    </row>
    <row r="52" spans="1:6" ht="15">
      <c r="A52" s="52"/>
      <c r="B52" s="298"/>
      <c r="C52" s="298"/>
      <c r="D52" s="298"/>
      <c r="E52" s="298"/>
      <c r="F52"/>
    </row>
    <row r="53" spans="1:6" ht="15">
      <c r="A53" s="59" t="str">
        <f>НАЧАЛО!$D$49</f>
        <v>Заверил:</v>
      </c>
      <c r="B53" s="148"/>
      <c r="C53" s="148"/>
      <c r="D53" s="148"/>
      <c r="E53" s="148"/>
      <c r="F53"/>
    </row>
    <row r="54" spans="1:6" ht="15">
      <c r="A54" s="123" t="str">
        <f>НАЧАЛО!$D$51</f>
        <v>СОП Ейч Ел Би България ООД</v>
      </c>
      <c r="B54" s="146"/>
      <c r="C54" s="147"/>
      <c r="D54" s="142"/>
      <c r="E54" s="147"/>
      <c r="F54"/>
    </row>
    <row r="55" spans="1:6" ht="15" customHeight="1">
      <c r="A55" s="56"/>
      <c r="B55" s="146"/>
      <c r="C55" s="147"/>
      <c r="D55" s="142"/>
      <c r="E55" s="147"/>
      <c r="F55" s="1"/>
    </row>
    <row r="56" spans="1:6" ht="15">
      <c r="A56" s="123" t="str">
        <f>НАЧАЛО!$C$57</f>
        <v>София, 26 януари 2009 г.</v>
      </c>
      <c r="B56" s="146"/>
      <c r="C56" s="147"/>
      <c r="D56" s="142"/>
      <c r="E56" s="147"/>
      <c r="F56" s="1"/>
    </row>
    <row r="57" ht="15">
      <c r="A57" s="128"/>
    </row>
    <row r="58" ht="15">
      <c r="A58" s="129"/>
    </row>
    <row r="59" ht="15">
      <c r="A59" s="128"/>
    </row>
    <row r="60" ht="15">
      <c r="A60" s="130"/>
    </row>
    <row r="61" ht="15">
      <c r="A61" s="130"/>
    </row>
    <row r="62" ht="15">
      <c r="A62" s="140"/>
    </row>
  </sheetData>
  <sheetProtection/>
  <mergeCells count="4">
    <mergeCell ref="A1:E1"/>
    <mergeCell ref="A2:E2"/>
    <mergeCell ref="B52:E52"/>
    <mergeCell ref="A45:E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"/>
  <sheetViews>
    <sheetView zoomScaleSheetLayoutView="100" zoomScalePageLayoutView="0" workbookViewId="0" topLeftCell="A1">
      <selection activeCell="C41" sqref="C41"/>
    </sheetView>
  </sheetViews>
  <sheetFormatPr defaultColWidth="9.140625" defaultRowHeight="12.75"/>
  <cols>
    <col min="1" max="1" width="41.140625" style="203" customWidth="1"/>
    <col min="2" max="2" width="1.421875" style="203" customWidth="1"/>
    <col min="3" max="3" width="9.7109375" style="150" customWidth="1"/>
    <col min="4" max="4" width="1.421875" style="150" customWidth="1"/>
    <col min="5" max="5" width="9.7109375" style="150" customWidth="1"/>
    <col min="6" max="6" width="1.421875" style="150" customWidth="1"/>
    <col min="7" max="7" width="9.7109375" style="150" hidden="1" customWidth="1"/>
    <col min="8" max="8" width="1.421875" style="150" hidden="1" customWidth="1"/>
    <col min="9" max="9" width="9.7109375" style="150" hidden="1" customWidth="1"/>
    <col min="10" max="10" width="1.421875" style="150" hidden="1" customWidth="1"/>
    <col min="11" max="11" width="9.7109375" style="150" hidden="1" customWidth="1"/>
    <col min="12" max="12" width="1.421875" style="150" customWidth="1"/>
    <col min="13" max="13" width="9.7109375" style="150" customWidth="1"/>
    <col min="14" max="14" width="1.421875" style="150" customWidth="1"/>
    <col min="15" max="15" width="9.7109375" style="150" customWidth="1"/>
    <col min="16" max="16" width="3.140625" style="150" customWidth="1"/>
    <col min="17" max="16384" width="9.140625" style="150" customWidth="1"/>
  </cols>
  <sheetData>
    <row r="1" spans="1:16" ht="18" customHeight="1">
      <c r="A1" s="296" t="str">
        <f>ОПР!A1:G1</f>
        <v>Железопътна Инфарструктура Холдингово дружество АД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149"/>
    </row>
    <row r="2" spans="1:16" ht="18" customHeight="1">
      <c r="A2" s="297" t="str">
        <f>CONCATENATE("ОТЧЕТ ЗА СОБСТВЕНИЯ КАПИТАЛ към ",НАЧАЛО!AA1,".",НАЧАЛО!AB1,".",НАЧАЛО!AC1," г.")</f>
        <v>ОТЧЕТ ЗА СОБСТВЕНИЯ КАПИТАЛ към 31.12.2008 г.</v>
      </c>
      <c r="B2" s="29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149"/>
    </row>
    <row r="3" spans="1:16" ht="16.5" customHeight="1">
      <c r="A3" s="308"/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149"/>
    </row>
    <row r="4" spans="1:18" ht="33.75" customHeight="1">
      <c r="A4" s="305"/>
      <c r="B4" s="151"/>
      <c r="C4" s="300" t="s">
        <v>24</v>
      </c>
      <c r="D4" s="152"/>
      <c r="E4" s="300" t="s">
        <v>184</v>
      </c>
      <c r="F4" s="152"/>
      <c r="G4" s="300" t="s">
        <v>31</v>
      </c>
      <c r="H4" s="152"/>
      <c r="I4" s="300" t="s">
        <v>7</v>
      </c>
      <c r="J4" s="152"/>
      <c r="K4" s="300" t="s">
        <v>25</v>
      </c>
      <c r="L4" s="152"/>
      <c r="M4" s="300" t="s">
        <v>33</v>
      </c>
      <c r="N4" s="152"/>
      <c r="O4" s="300" t="s">
        <v>26</v>
      </c>
      <c r="P4" s="149"/>
      <c r="Q4" s="153"/>
      <c r="R4" s="153"/>
    </row>
    <row r="5" spans="1:18" s="158" customFormat="1" ht="18" customHeight="1">
      <c r="A5" s="306"/>
      <c r="B5" s="154"/>
      <c r="C5" s="301"/>
      <c r="D5" s="155"/>
      <c r="E5" s="301"/>
      <c r="F5" s="155"/>
      <c r="G5" s="301"/>
      <c r="H5" s="155"/>
      <c r="I5" s="301"/>
      <c r="J5" s="156"/>
      <c r="K5" s="301"/>
      <c r="L5" s="155"/>
      <c r="M5" s="301"/>
      <c r="N5" s="155"/>
      <c r="O5" s="301"/>
      <c r="P5" s="157"/>
      <c r="Q5" s="153"/>
      <c r="R5" s="153"/>
    </row>
    <row r="6" spans="1:18" s="158" customFormat="1" ht="15">
      <c r="A6" s="154"/>
      <c r="B6" s="154"/>
      <c r="C6" s="159" t="s">
        <v>18</v>
      </c>
      <c r="D6" s="160"/>
      <c r="E6" s="159" t="s">
        <v>18</v>
      </c>
      <c r="F6" s="160"/>
      <c r="G6" s="159" t="s">
        <v>18</v>
      </c>
      <c r="H6" s="160"/>
      <c r="I6" s="159" t="s">
        <v>18</v>
      </c>
      <c r="J6" s="161"/>
      <c r="K6" s="159" t="s">
        <v>18</v>
      </c>
      <c r="L6" s="160"/>
      <c r="M6" s="159" t="s">
        <v>18</v>
      </c>
      <c r="N6" s="160"/>
      <c r="O6" s="159" t="s">
        <v>18</v>
      </c>
      <c r="P6" s="157"/>
      <c r="Q6" s="153"/>
      <c r="R6" s="153"/>
    </row>
    <row r="7" spans="1:18" s="169" customFormat="1" ht="15">
      <c r="A7" s="162"/>
      <c r="B7" s="162"/>
      <c r="C7" s="163"/>
      <c r="D7" s="165"/>
      <c r="E7" s="165"/>
      <c r="F7" s="164"/>
      <c r="G7" s="165"/>
      <c r="H7" s="164"/>
      <c r="I7" s="165"/>
      <c r="J7" s="166"/>
      <c r="K7" s="165"/>
      <c r="L7" s="164"/>
      <c r="M7" s="167">
        <v>0</v>
      </c>
      <c r="N7" s="164"/>
      <c r="O7" s="168"/>
      <c r="P7" s="164"/>
      <c r="Q7" s="153"/>
      <c r="R7" s="153"/>
    </row>
    <row r="8" spans="1:18" s="174" customFormat="1" ht="15.75" thickBot="1">
      <c r="A8" s="170" t="str">
        <f>CONCATENATE("Остатък към ",31,".",12,".",НАЧАЛО!AC1-2," г.")</f>
        <v>Остатък към 31.12.2006 г.</v>
      </c>
      <c r="B8" s="162"/>
      <c r="C8" s="171"/>
      <c r="D8" s="172"/>
      <c r="E8" s="171"/>
      <c r="F8" s="172"/>
      <c r="G8" s="171"/>
      <c r="H8" s="172"/>
      <c r="I8" s="171"/>
      <c r="J8" s="166"/>
      <c r="K8" s="171"/>
      <c r="L8" s="172"/>
      <c r="M8" s="171"/>
      <c r="N8" s="172"/>
      <c r="O8" s="173"/>
      <c r="P8" s="164"/>
      <c r="Q8" s="153"/>
      <c r="R8" s="153"/>
    </row>
    <row r="9" spans="1:18" s="174" customFormat="1" ht="7.5" customHeight="1" hidden="1">
      <c r="A9" s="175"/>
      <c r="B9" s="162"/>
      <c r="C9" s="176"/>
      <c r="D9" s="172"/>
      <c r="E9" s="176"/>
      <c r="F9" s="172"/>
      <c r="G9" s="176"/>
      <c r="H9" s="172"/>
      <c r="I9" s="176"/>
      <c r="J9" s="166"/>
      <c r="K9" s="176"/>
      <c r="L9" s="172"/>
      <c r="M9" s="176"/>
      <c r="N9" s="172"/>
      <c r="O9" s="168"/>
      <c r="P9" s="164"/>
      <c r="Q9" s="153"/>
      <c r="R9" s="153"/>
    </row>
    <row r="10" spans="1:18" s="174" customFormat="1" ht="25.5" hidden="1">
      <c r="A10" s="177" t="s">
        <v>52</v>
      </c>
      <c r="B10" s="178"/>
      <c r="C10" s="179"/>
      <c r="D10" s="172"/>
      <c r="E10" s="179"/>
      <c r="F10" s="172"/>
      <c r="G10" s="179"/>
      <c r="H10" s="172"/>
      <c r="I10" s="179"/>
      <c r="J10" s="166"/>
      <c r="K10" s="179"/>
      <c r="L10" s="172"/>
      <c r="M10" s="179"/>
      <c r="N10" s="172"/>
      <c r="O10" s="168"/>
      <c r="P10" s="164"/>
      <c r="Q10" s="153"/>
      <c r="R10" s="153"/>
    </row>
    <row r="11" spans="1:18" s="174" customFormat="1" ht="7.5" customHeight="1" hidden="1">
      <c r="A11" s="178"/>
      <c r="B11" s="178"/>
      <c r="C11" s="179"/>
      <c r="D11" s="172"/>
      <c r="E11" s="179"/>
      <c r="F11" s="172"/>
      <c r="G11" s="179"/>
      <c r="H11" s="172"/>
      <c r="I11" s="179"/>
      <c r="J11" s="166"/>
      <c r="K11" s="179"/>
      <c r="L11" s="172"/>
      <c r="M11" s="179"/>
      <c r="N11" s="172"/>
      <c r="O11" s="168"/>
      <c r="P11" s="164"/>
      <c r="Q11" s="153"/>
      <c r="R11" s="153"/>
    </row>
    <row r="12" spans="1:18" s="174" customFormat="1" ht="15.75" thickBot="1">
      <c r="A12" s="170" t="str">
        <f>CONCATENATE("Преизчислен остатък към ",31,".",12,".",НАЧАЛО!AC1-2," г.")</f>
        <v>Преизчислен остатък към 31.12.2006 г.</v>
      </c>
      <c r="B12" s="162"/>
      <c r="C12" s="171"/>
      <c r="D12" s="172"/>
      <c r="E12" s="171"/>
      <c r="F12" s="172"/>
      <c r="G12" s="171"/>
      <c r="H12" s="172"/>
      <c r="I12" s="171"/>
      <c r="J12" s="166"/>
      <c r="K12" s="171"/>
      <c r="L12" s="172"/>
      <c r="M12" s="171"/>
      <c r="N12" s="172"/>
      <c r="O12" s="173"/>
      <c r="P12" s="164"/>
      <c r="Q12" s="153"/>
      <c r="R12" s="153"/>
    </row>
    <row r="13" spans="1:18" s="174" customFormat="1" ht="9" customHeight="1">
      <c r="A13" s="162"/>
      <c r="B13" s="162"/>
      <c r="C13" s="179"/>
      <c r="D13" s="172"/>
      <c r="E13" s="179"/>
      <c r="F13" s="172"/>
      <c r="G13" s="179"/>
      <c r="H13" s="172"/>
      <c r="I13" s="179"/>
      <c r="J13" s="166"/>
      <c r="K13" s="179"/>
      <c r="L13" s="172"/>
      <c r="M13" s="179"/>
      <c r="N13" s="172"/>
      <c r="O13" s="168"/>
      <c r="P13" s="164"/>
      <c r="Q13" s="153"/>
      <c r="R13" s="153"/>
    </row>
    <row r="14" spans="1:18" s="174" customFormat="1" ht="15.75" thickBot="1">
      <c r="A14" s="196" t="str">
        <f>CONCATENATE("Промени в собствения капитал за ",YEAR(НАЧАЛО!AA2)-1," г.")</f>
        <v>Промени в собствения капитал за 2007 г.</v>
      </c>
      <c r="B14" s="162"/>
      <c r="C14" s="171">
        <f>SUM(C22:C26)</f>
        <v>55834</v>
      </c>
      <c r="D14" s="172"/>
      <c r="E14" s="171">
        <f>SUM(E22:E26)</f>
        <v>0</v>
      </c>
      <c r="F14" s="172"/>
      <c r="G14" s="171">
        <f>SUM(G22:G26)</f>
        <v>0</v>
      </c>
      <c r="H14" s="172">
        <f>SUM(H16:H17)</f>
        <v>0</v>
      </c>
      <c r="I14" s="171">
        <f>SUM(I22:I26)</f>
        <v>0</v>
      </c>
      <c r="J14" s="166"/>
      <c r="K14" s="171">
        <f>SUM(K22:K26)</f>
        <v>0</v>
      </c>
      <c r="L14" s="172"/>
      <c r="M14" s="171">
        <f>SUM(M22:M26)</f>
        <v>-2656</v>
      </c>
      <c r="N14" s="172"/>
      <c r="O14" s="173">
        <f>SUM(O22:O26)</f>
        <v>53178</v>
      </c>
      <c r="P14" s="164"/>
      <c r="Q14" s="153"/>
      <c r="R14" s="153"/>
    </row>
    <row r="15" spans="1:18" s="174" customFormat="1" ht="7.5" customHeight="1" hidden="1">
      <c r="A15" s="175"/>
      <c r="B15" s="16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66"/>
      <c r="P15" s="164"/>
      <c r="Q15" s="153"/>
      <c r="R15" s="153"/>
    </row>
    <row r="16" spans="1:18" s="174" customFormat="1" ht="25.5" customHeight="1" hidden="1">
      <c r="A16" s="180" t="s">
        <v>116</v>
      </c>
      <c r="B16" s="180"/>
      <c r="C16" s="181"/>
      <c r="D16" s="181"/>
      <c r="E16" s="181"/>
      <c r="F16" s="181"/>
      <c r="G16" s="181"/>
      <c r="H16" s="181"/>
      <c r="I16" s="181"/>
      <c r="J16" s="182"/>
      <c r="K16" s="181"/>
      <c r="L16" s="181"/>
      <c r="M16" s="181"/>
      <c r="N16" s="172"/>
      <c r="O16" s="166"/>
      <c r="P16" s="164"/>
      <c r="Q16" s="153"/>
      <c r="R16" s="153"/>
    </row>
    <row r="17" spans="1:22" s="174" customFormat="1" ht="15" hidden="1">
      <c r="A17" s="183" t="s">
        <v>111</v>
      </c>
      <c r="B17" s="183"/>
      <c r="C17" s="182">
        <f aca="true" t="shared" si="0" ref="C17:K17">SUM(C18:C18)</f>
        <v>0</v>
      </c>
      <c r="D17" s="182"/>
      <c r="E17" s="182">
        <f t="shared" si="0"/>
        <v>0</v>
      </c>
      <c r="F17" s="182">
        <f t="shared" si="0"/>
        <v>0</v>
      </c>
      <c r="G17" s="182">
        <f t="shared" si="0"/>
        <v>0</v>
      </c>
      <c r="H17" s="182">
        <f t="shared" si="0"/>
        <v>0</v>
      </c>
      <c r="I17" s="182">
        <f t="shared" si="0"/>
        <v>0</v>
      </c>
      <c r="J17" s="182">
        <f t="shared" si="0"/>
        <v>0</v>
      </c>
      <c r="K17" s="182">
        <f t="shared" si="0"/>
        <v>0</v>
      </c>
      <c r="L17" s="182"/>
      <c r="M17" s="182">
        <f>SUM(M18:M18)</f>
        <v>0</v>
      </c>
      <c r="N17" s="172"/>
      <c r="O17" s="166">
        <f aca="true" t="shared" si="1" ref="O17:O22">SUM(C17:M17)</f>
        <v>0</v>
      </c>
      <c r="P17" s="164"/>
      <c r="Q17" s="153"/>
      <c r="R17" s="153"/>
      <c r="S17" s="184"/>
      <c r="T17" s="184"/>
      <c r="U17" s="184"/>
      <c r="V17" s="184"/>
    </row>
    <row r="18" spans="1:22" s="174" customFormat="1" ht="30.75" customHeight="1" hidden="1">
      <c r="A18" s="183" t="s">
        <v>112</v>
      </c>
      <c r="B18" s="183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1"/>
      <c r="O18" s="166">
        <f t="shared" si="1"/>
        <v>0</v>
      </c>
      <c r="P18" s="164"/>
      <c r="Q18" s="153"/>
      <c r="R18" s="153"/>
      <c r="S18" s="184"/>
      <c r="T18" s="184"/>
      <c r="U18" s="184"/>
      <c r="V18" s="184"/>
    </row>
    <row r="19" spans="1:22" s="169" customFormat="1" ht="25.5" hidden="1">
      <c r="A19" s="183" t="s">
        <v>113</v>
      </c>
      <c r="B19" s="183"/>
      <c r="C19" s="182">
        <v>0</v>
      </c>
      <c r="D19" s="182"/>
      <c r="E19" s="182">
        <v>0</v>
      </c>
      <c r="F19" s="182"/>
      <c r="G19" s="182">
        <v>0</v>
      </c>
      <c r="H19" s="182"/>
      <c r="I19" s="182">
        <v>0</v>
      </c>
      <c r="J19" s="182"/>
      <c r="K19" s="182">
        <v>0</v>
      </c>
      <c r="L19" s="182"/>
      <c r="M19" s="182"/>
      <c r="N19" s="182"/>
      <c r="O19" s="166">
        <f t="shared" si="1"/>
        <v>0</v>
      </c>
      <c r="P19" s="164"/>
      <c r="Q19" s="153"/>
      <c r="R19" s="153"/>
      <c r="S19" s="185"/>
      <c r="T19" s="185"/>
      <c r="U19" s="185"/>
      <c r="V19" s="185"/>
    </row>
    <row r="20" spans="1:22" s="169" customFormat="1" ht="25.5" hidden="1">
      <c r="A20" s="183" t="s">
        <v>59</v>
      </c>
      <c r="B20" s="183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66">
        <f t="shared" si="1"/>
        <v>0</v>
      </c>
      <c r="P20" s="164"/>
      <c r="Q20" s="153"/>
      <c r="R20" s="153"/>
      <c r="S20" s="185"/>
      <c r="T20" s="185"/>
      <c r="U20" s="185"/>
      <c r="V20" s="185"/>
    </row>
    <row r="21" spans="1:22" s="169" customFormat="1" ht="16.5" customHeight="1" hidden="1">
      <c r="A21" s="183" t="s">
        <v>60</v>
      </c>
      <c r="B21" s="183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66">
        <f t="shared" si="1"/>
        <v>0</v>
      </c>
      <c r="P21" s="164"/>
      <c r="Q21" s="153"/>
      <c r="R21" s="153"/>
      <c r="S21" s="185"/>
      <c r="T21" s="185"/>
      <c r="U21" s="185"/>
      <c r="V21" s="185"/>
    </row>
    <row r="22" spans="1:22" s="192" customFormat="1" ht="25.5" hidden="1">
      <c r="A22" s="186" t="s">
        <v>114</v>
      </c>
      <c r="B22" s="180"/>
      <c r="C22" s="187">
        <f>SUM(C17:C21)</f>
        <v>0</v>
      </c>
      <c r="D22" s="188"/>
      <c r="E22" s="187">
        <f>SUM(E17:E21)</f>
        <v>0</v>
      </c>
      <c r="F22" s="188"/>
      <c r="G22" s="187">
        <f>SUM(G17:G21)</f>
        <v>0</v>
      </c>
      <c r="H22" s="188"/>
      <c r="I22" s="187">
        <f>SUM(I17:I21)</f>
        <v>0</v>
      </c>
      <c r="J22" s="188"/>
      <c r="K22" s="187">
        <f>SUM(K17:K21)</f>
        <v>0</v>
      </c>
      <c r="L22" s="188"/>
      <c r="M22" s="187">
        <f>SUM(M17:M21)</f>
        <v>0</v>
      </c>
      <c r="N22" s="188"/>
      <c r="O22" s="187">
        <f t="shared" si="1"/>
        <v>0</v>
      </c>
      <c r="P22" s="189"/>
      <c r="Q22" s="190"/>
      <c r="R22" s="190"/>
      <c r="S22" s="191"/>
      <c r="T22" s="191"/>
      <c r="U22" s="191"/>
      <c r="V22" s="191"/>
    </row>
    <row r="23" spans="1:22" s="192" customFormat="1" ht="15">
      <c r="A23" s="193" t="s">
        <v>117</v>
      </c>
      <c r="B23" s="180"/>
      <c r="C23" s="187"/>
      <c r="D23" s="188"/>
      <c r="E23" s="187"/>
      <c r="F23" s="188"/>
      <c r="G23" s="187"/>
      <c r="H23" s="188"/>
      <c r="I23" s="187"/>
      <c r="J23" s="188"/>
      <c r="K23" s="187"/>
      <c r="L23" s="188"/>
      <c r="M23" s="187">
        <v>-2656</v>
      </c>
      <c r="N23" s="188"/>
      <c r="O23" s="187">
        <v>-2656</v>
      </c>
      <c r="P23" s="189"/>
      <c r="Q23" s="190"/>
      <c r="R23" s="190"/>
      <c r="S23" s="191"/>
      <c r="T23" s="191"/>
      <c r="U23" s="191"/>
      <c r="V23" s="191"/>
    </row>
    <row r="24" spans="1:22" s="169" customFormat="1" ht="15" hidden="1">
      <c r="A24" s="193" t="s">
        <v>61</v>
      </c>
      <c r="B24" s="180"/>
      <c r="C24" s="187"/>
      <c r="D24" s="188"/>
      <c r="E24" s="187"/>
      <c r="F24" s="188"/>
      <c r="G24" s="187"/>
      <c r="H24" s="188"/>
      <c r="I24" s="187"/>
      <c r="J24" s="188"/>
      <c r="K24" s="187"/>
      <c r="L24" s="188"/>
      <c r="M24" s="187"/>
      <c r="N24" s="188"/>
      <c r="O24" s="187">
        <f>SUM(C24:M24)</f>
        <v>0</v>
      </c>
      <c r="P24" s="164"/>
      <c r="Q24" s="153"/>
      <c r="R24" s="153"/>
      <c r="S24" s="185"/>
      <c r="T24" s="185"/>
      <c r="U24" s="185"/>
      <c r="V24" s="185"/>
    </row>
    <row r="25" spans="1:22" s="169" customFormat="1" ht="15">
      <c r="A25" s="193" t="s">
        <v>115</v>
      </c>
      <c r="B25" s="180"/>
      <c r="C25" s="187">
        <v>55834</v>
      </c>
      <c r="D25" s="188"/>
      <c r="E25" s="187"/>
      <c r="F25" s="188"/>
      <c r="G25" s="187"/>
      <c r="H25" s="188"/>
      <c r="I25" s="187"/>
      <c r="J25" s="188"/>
      <c r="K25" s="187"/>
      <c r="L25" s="188"/>
      <c r="M25" s="187"/>
      <c r="N25" s="188"/>
      <c r="O25" s="187">
        <f>SUM(C25:M25)</f>
        <v>55834</v>
      </c>
      <c r="P25" s="164"/>
      <c r="Q25" s="153"/>
      <c r="R25" s="153"/>
      <c r="S25" s="185"/>
      <c r="T25" s="185"/>
      <c r="U25" s="185"/>
      <c r="V25" s="185"/>
    </row>
    <row r="26" spans="1:22" s="169" customFormat="1" ht="15">
      <c r="A26" s="193" t="s">
        <v>51</v>
      </c>
      <c r="B26" s="180"/>
      <c r="C26" s="187"/>
      <c r="D26" s="188"/>
      <c r="E26" s="187"/>
      <c r="F26" s="188"/>
      <c r="G26" s="187"/>
      <c r="H26" s="188"/>
      <c r="I26" s="187"/>
      <c r="J26" s="188"/>
      <c r="K26" s="187"/>
      <c r="L26" s="188"/>
      <c r="M26" s="187"/>
      <c r="N26" s="188"/>
      <c r="O26" s="187">
        <f>SUM(C26:M26)</f>
        <v>0</v>
      </c>
      <c r="P26" s="164"/>
      <c r="Q26" s="153"/>
      <c r="R26" s="153"/>
      <c r="S26" s="185"/>
      <c r="T26" s="185"/>
      <c r="U26" s="185"/>
      <c r="V26" s="185"/>
    </row>
    <row r="27" spans="1:22" s="169" customFormat="1" ht="6.75" customHeight="1">
      <c r="A27" s="194"/>
      <c r="B27" s="194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66"/>
      <c r="P27" s="164"/>
      <c r="Q27" s="3"/>
      <c r="R27" s="3"/>
      <c r="S27" s="185"/>
      <c r="T27" s="185"/>
      <c r="U27" s="185"/>
      <c r="V27" s="185"/>
    </row>
    <row r="28" spans="1:22" s="174" customFormat="1" ht="15.75" thickBot="1">
      <c r="A28" s="170" t="str">
        <f>CONCATENATE("Остатък към ",31,".",12,".",НАЧАЛО!AC1-1," г.")</f>
        <v>Остатък към 31.12.2007 г.</v>
      </c>
      <c r="B28" s="162"/>
      <c r="C28" s="171">
        <f>C12+C14</f>
        <v>55834</v>
      </c>
      <c r="D28" s="172"/>
      <c r="E28" s="171">
        <f>E12+E14</f>
        <v>0</v>
      </c>
      <c r="F28" s="172"/>
      <c r="G28" s="171">
        <f>G12+G14</f>
        <v>0</v>
      </c>
      <c r="H28" s="172"/>
      <c r="I28" s="171">
        <f>I12+I14</f>
        <v>0</v>
      </c>
      <c r="J28" s="166"/>
      <c r="K28" s="171">
        <f>K12+K14</f>
        <v>0</v>
      </c>
      <c r="L28" s="172"/>
      <c r="M28" s="171">
        <f>M12+M14</f>
        <v>-2656</v>
      </c>
      <c r="N28" s="172"/>
      <c r="O28" s="173">
        <f>O12+O14</f>
        <v>53178</v>
      </c>
      <c r="P28" s="195" t="s">
        <v>34</v>
      </c>
      <c r="Q28" s="153"/>
      <c r="R28" s="153"/>
      <c r="S28" s="184"/>
      <c r="T28" s="184"/>
      <c r="U28" s="184"/>
      <c r="V28" s="184"/>
    </row>
    <row r="29" spans="1:22" s="174" customFormat="1" ht="15" customHeight="1">
      <c r="A29" s="256">
        <f>IF(AND(C29="",E29="",K29="",M29="",O29=""),"","Разлика в перата между СК и БАЛАНСА!")</f>
      </c>
      <c r="B29" s="162"/>
      <c r="C29" s="257">
        <f>IF(СК!C$28=баланс!G$53,"",СК!C$28-баланс!G$53)</f>
      </c>
      <c r="D29" s="257"/>
      <c r="E29" s="257">
        <f>IF(СК!E$28=баланс!G$58,"",СК!E$28-баланс!G$58)</f>
      </c>
      <c r="F29" s="303">
        <f>IF(K29="","","Разлика резерви общо:")</f>
      </c>
      <c r="G29" s="303"/>
      <c r="H29" s="303"/>
      <c r="I29" s="303"/>
      <c r="J29" s="303"/>
      <c r="K29" s="258">
        <f>IF(СК!G28+СК!I28+СК!K28=баланс!G$60,"",СК!G28+СК!I28+СК!K28-баланс!G$60)</f>
      </c>
      <c r="L29" s="257"/>
      <c r="M29" s="257">
        <f>IF(СК!M$28=баланс!G$62,"",СК!M28-баланс!G$62)</f>
      </c>
      <c r="N29" s="257"/>
      <c r="O29" s="257">
        <f>IF(СК!O$28=баланс!G$66,"",СК!O28-баланс!G$66)</f>
      </c>
      <c r="P29" s="195"/>
      <c r="Q29" s="153"/>
      <c r="R29" s="153"/>
      <c r="S29" s="184"/>
      <c r="T29" s="184"/>
      <c r="U29" s="184"/>
      <c r="V29" s="184"/>
    </row>
    <row r="30" spans="1:22" s="174" customFormat="1" ht="15">
      <c r="A30" s="196" t="str">
        <f>CONCATENATE("Промени в собствения капитал за ",YEAR(НАЧАЛО!AA2)," г.")</f>
        <v>Промени в собствения капитал за 2008 г.</v>
      </c>
      <c r="B30" s="162"/>
      <c r="C30" s="197">
        <f>SUM(C38:C42)</f>
        <v>2529</v>
      </c>
      <c r="D30" s="172"/>
      <c r="E30" s="197">
        <f>SUM(E38:E42)</f>
        <v>10072</v>
      </c>
      <c r="F30" s="198"/>
      <c r="G30" s="197">
        <f>SUM(G38:G42)</f>
        <v>0</v>
      </c>
      <c r="H30" s="198">
        <f>SUM(H32:H33)</f>
        <v>0</v>
      </c>
      <c r="I30" s="197">
        <f>SUM(I38:I42)</f>
        <v>0</v>
      </c>
      <c r="J30" s="198"/>
      <c r="K30" s="197">
        <f>SUM(K38:K42)</f>
        <v>0</v>
      </c>
      <c r="L30" s="198"/>
      <c r="M30" s="197">
        <f>SUM(M38:M42)</f>
        <v>-821</v>
      </c>
      <c r="N30" s="172"/>
      <c r="O30" s="197">
        <f>SUM(O38:O42)</f>
        <v>11780</v>
      </c>
      <c r="P30" s="199"/>
      <c r="Q30" s="153"/>
      <c r="R30" s="153"/>
      <c r="S30" s="184"/>
      <c r="T30" s="184"/>
      <c r="U30" s="184"/>
      <c r="V30" s="184"/>
    </row>
    <row r="31" spans="1:22" s="174" customFormat="1" ht="9" customHeight="1" hidden="1">
      <c r="A31" s="175"/>
      <c r="B31" s="16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66"/>
      <c r="P31" s="200"/>
      <c r="Q31" s="153"/>
      <c r="R31" s="153"/>
      <c r="S31" s="184"/>
      <c r="T31" s="184"/>
      <c r="U31" s="184"/>
      <c r="V31" s="184"/>
    </row>
    <row r="32" spans="1:22" s="174" customFormat="1" ht="25.5" hidden="1">
      <c r="A32" s="180" t="s">
        <v>116</v>
      </c>
      <c r="B32" s="180"/>
      <c r="C32" s="181"/>
      <c r="D32" s="181"/>
      <c r="E32" s="181"/>
      <c r="F32" s="181"/>
      <c r="G32" s="181"/>
      <c r="H32" s="181"/>
      <c r="I32" s="181"/>
      <c r="J32" s="182"/>
      <c r="K32" s="181"/>
      <c r="L32" s="181"/>
      <c r="M32" s="181"/>
      <c r="N32" s="172"/>
      <c r="O32" s="166"/>
      <c r="P32" s="199"/>
      <c r="Q32" s="153"/>
      <c r="R32" s="153"/>
      <c r="S32" s="184"/>
      <c r="T32" s="184"/>
      <c r="U32" s="184"/>
      <c r="V32" s="184"/>
    </row>
    <row r="33" spans="1:22" s="174" customFormat="1" ht="15" hidden="1">
      <c r="A33" s="183" t="s">
        <v>111</v>
      </c>
      <c r="B33" s="183"/>
      <c r="C33" s="182">
        <f aca="true" t="shared" si="2" ref="C33:K33">SUM(C34:C34)</f>
        <v>0</v>
      </c>
      <c r="D33" s="182"/>
      <c r="E33" s="182">
        <f t="shared" si="2"/>
        <v>0</v>
      </c>
      <c r="F33" s="182">
        <f t="shared" si="2"/>
        <v>0</v>
      </c>
      <c r="G33" s="182">
        <f t="shared" si="2"/>
        <v>0</v>
      </c>
      <c r="H33" s="182">
        <f t="shared" si="2"/>
        <v>0</v>
      </c>
      <c r="I33" s="182">
        <f t="shared" si="2"/>
        <v>0</v>
      </c>
      <c r="J33" s="182">
        <f t="shared" si="2"/>
        <v>0</v>
      </c>
      <c r="K33" s="182">
        <f t="shared" si="2"/>
        <v>0</v>
      </c>
      <c r="L33" s="182"/>
      <c r="M33" s="182">
        <f>SUM(M34:M34)</f>
        <v>0</v>
      </c>
      <c r="N33" s="172"/>
      <c r="O33" s="166">
        <f aca="true" t="shared" si="3" ref="O33:O38">SUM(C33:M33)</f>
        <v>0</v>
      </c>
      <c r="P33" s="199"/>
      <c r="Q33" s="153"/>
      <c r="R33" s="153"/>
      <c r="S33" s="184"/>
      <c r="T33" s="184"/>
      <c r="U33" s="184"/>
      <c r="V33" s="184"/>
    </row>
    <row r="34" spans="1:22" s="174" customFormat="1" ht="25.5" hidden="1">
      <c r="A34" s="183" t="s">
        <v>112</v>
      </c>
      <c r="B34" s="183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1"/>
      <c r="O34" s="166">
        <f t="shared" si="3"/>
        <v>0</v>
      </c>
      <c r="P34" s="199"/>
      <c r="Q34" s="153"/>
      <c r="R34" s="153"/>
      <c r="S34" s="184"/>
      <c r="T34" s="184"/>
      <c r="U34" s="184"/>
      <c r="V34" s="184"/>
    </row>
    <row r="35" spans="1:22" s="174" customFormat="1" ht="25.5" hidden="1">
      <c r="A35" s="183" t="s">
        <v>113</v>
      </c>
      <c r="B35" s="183"/>
      <c r="C35" s="182">
        <v>0</v>
      </c>
      <c r="D35" s="182"/>
      <c r="E35" s="182">
        <v>0</v>
      </c>
      <c r="F35" s="182"/>
      <c r="G35" s="182">
        <v>0</v>
      </c>
      <c r="H35" s="182"/>
      <c r="I35" s="182">
        <v>0</v>
      </c>
      <c r="J35" s="182"/>
      <c r="K35" s="182">
        <v>0</v>
      </c>
      <c r="L35" s="182"/>
      <c r="M35" s="182"/>
      <c r="N35" s="182"/>
      <c r="O35" s="166">
        <f t="shared" si="3"/>
        <v>0</v>
      </c>
      <c r="P35" s="199"/>
      <c r="Q35" s="153"/>
      <c r="R35" s="153"/>
      <c r="S35" s="184"/>
      <c r="T35" s="184"/>
      <c r="U35" s="184"/>
      <c r="V35" s="184"/>
    </row>
    <row r="36" spans="1:22" s="174" customFormat="1" ht="25.5" hidden="1">
      <c r="A36" s="183" t="s">
        <v>59</v>
      </c>
      <c r="B36" s="183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66">
        <f t="shared" si="3"/>
        <v>0</v>
      </c>
      <c r="P36" s="199"/>
      <c r="Q36" s="153"/>
      <c r="R36" s="153"/>
      <c r="S36" s="184"/>
      <c r="T36" s="184"/>
      <c r="U36" s="184"/>
      <c r="V36" s="184"/>
    </row>
    <row r="37" spans="1:22" s="174" customFormat="1" ht="25.5" customHeight="1" hidden="1">
      <c r="A37" s="183" t="s">
        <v>60</v>
      </c>
      <c r="B37" s="183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66">
        <f t="shared" si="3"/>
        <v>0</v>
      </c>
      <c r="P37" s="199"/>
      <c r="Q37" s="153"/>
      <c r="R37" s="153"/>
      <c r="S37" s="184"/>
      <c r="T37" s="184"/>
      <c r="U37" s="184"/>
      <c r="V37" s="184"/>
    </row>
    <row r="38" spans="1:22" s="174" customFormat="1" ht="25.5" hidden="1">
      <c r="A38" s="186" t="s">
        <v>114</v>
      </c>
      <c r="B38" s="180"/>
      <c r="C38" s="187">
        <f>SUM(C33:C37)</f>
        <v>0</v>
      </c>
      <c r="D38" s="188"/>
      <c r="E38" s="187">
        <f>SUM(E33:E37)</f>
        <v>0</v>
      </c>
      <c r="F38" s="188"/>
      <c r="G38" s="187">
        <f>SUM(G33:G37)</f>
        <v>0</v>
      </c>
      <c r="H38" s="188"/>
      <c r="I38" s="187">
        <f>SUM(I33:I37)</f>
        <v>0</v>
      </c>
      <c r="J38" s="188"/>
      <c r="K38" s="187">
        <f>SUM(K33:K37)</f>
        <v>0</v>
      </c>
      <c r="L38" s="188"/>
      <c r="M38" s="187">
        <f>SUM(M33:M37)</f>
        <v>0</v>
      </c>
      <c r="N38" s="188"/>
      <c r="O38" s="187">
        <f t="shared" si="3"/>
        <v>0</v>
      </c>
      <c r="P38" s="199"/>
      <c r="Q38" s="153"/>
      <c r="R38" s="153"/>
      <c r="S38" s="184"/>
      <c r="T38" s="184"/>
      <c r="U38" s="184"/>
      <c r="V38" s="184"/>
    </row>
    <row r="39" spans="1:22" s="174" customFormat="1" ht="15">
      <c r="A39" s="193" t="s">
        <v>117</v>
      </c>
      <c r="B39" s="180"/>
      <c r="C39" s="187"/>
      <c r="D39" s="188"/>
      <c r="E39" s="187"/>
      <c r="F39" s="188"/>
      <c r="G39" s="187"/>
      <c r="H39" s="188"/>
      <c r="I39" s="187"/>
      <c r="J39" s="188"/>
      <c r="K39" s="187"/>
      <c r="L39" s="188"/>
      <c r="M39" s="187">
        <v>-821</v>
      </c>
      <c r="N39" s="188"/>
      <c r="O39" s="187">
        <v>-821</v>
      </c>
      <c r="P39" s="199"/>
      <c r="Q39" s="153"/>
      <c r="R39" s="153"/>
      <c r="S39" s="184"/>
      <c r="T39" s="184"/>
      <c r="U39" s="184"/>
      <c r="V39" s="184"/>
    </row>
    <row r="40" spans="1:22" s="174" customFormat="1" ht="15">
      <c r="A40" s="193" t="s">
        <v>61</v>
      </c>
      <c r="B40" s="180"/>
      <c r="C40" s="187"/>
      <c r="D40" s="188"/>
      <c r="E40" s="187"/>
      <c r="F40" s="188"/>
      <c r="G40" s="187"/>
      <c r="H40" s="188"/>
      <c r="I40" s="187"/>
      <c r="J40" s="188"/>
      <c r="K40" s="187"/>
      <c r="L40" s="188"/>
      <c r="M40" s="187"/>
      <c r="N40" s="188"/>
      <c r="O40" s="187">
        <f>SUM(C40:M40)</f>
        <v>0</v>
      </c>
      <c r="P40" s="199"/>
      <c r="Q40" s="153"/>
      <c r="R40" s="153"/>
      <c r="S40" s="184"/>
      <c r="T40" s="184"/>
      <c r="U40" s="184"/>
      <c r="V40" s="184"/>
    </row>
    <row r="41" spans="1:22" s="192" customFormat="1" ht="15">
      <c r="A41" s="193" t="s">
        <v>115</v>
      </c>
      <c r="B41" s="180"/>
      <c r="C41" s="187">
        <v>2529</v>
      </c>
      <c r="D41" s="188"/>
      <c r="E41" s="187"/>
      <c r="F41" s="188"/>
      <c r="G41" s="187"/>
      <c r="H41" s="188"/>
      <c r="I41" s="187"/>
      <c r="J41" s="188"/>
      <c r="K41" s="187"/>
      <c r="L41" s="188"/>
      <c r="M41" s="187"/>
      <c r="N41" s="188"/>
      <c r="O41" s="187">
        <v>2529</v>
      </c>
      <c r="P41" s="201"/>
      <c r="Q41" s="190"/>
      <c r="R41" s="190"/>
      <c r="S41" s="191"/>
      <c r="T41" s="191"/>
      <c r="U41" s="191"/>
      <c r="V41" s="191"/>
    </row>
    <row r="42" spans="1:22" s="174" customFormat="1" ht="15">
      <c r="A42" s="193" t="s">
        <v>51</v>
      </c>
      <c r="B42" s="180"/>
      <c r="C42" s="187"/>
      <c r="D42" s="188"/>
      <c r="E42" s="187">
        <v>10072</v>
      </c>
      <c r="F42" s="188"/>
      <c r="G42" s="187"/>
      <c r="H42" s="188"/>
      <c r="I42" s="187"/>
      <c r="J42" s="188"/>
      <c r="K42" s="187"/>
      <c r="L42" s="188"/>
      <c r="M42" s="187"/>
      <c r="N42" s="188"/>
      <c r="O42" s="187">
        <f>SUM(C42:M42)</f>
        <v>10072</v>
      </c>
      <c r="P42" s="199"/>
      <c r="Q42" s="153"/>
      <c r="R42" s="153"/>
      <c r="S42" s="184"/>
      <c r="T42" s="184"/>
      <c r="U42" s="184"/>
      <c r="V42" s="184"/>
    </row>
    <row r="43" spans="1:22" s="174" customFormat="1" ht="7.5" customHeight="1">
      <c r="A43" s="194"/>
      <c r="B43" s="194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66"/>
      <c r="P43" s="199"/>
      <c r="Q43" s="153"/>
      <c r="R43" s="153"/>
      <c r="S43" s="184"/>
      <c r="T43" s="184"/>
      <c r="U43" s="184"/>
      <c r="V43" s="184"/>
    </row>
    <row r="44" spans="1:22" s="174" customFormat="1" ht="15.75" thickBot="1">
      <c r="A44" s="170" t="str">
        <f>CONCATENATE("Остатък към ",НАЧАЛО!AA1,".",НАЧАЛО!AB1,".",НАЧАЛО!AC1," г.")</f>
        <v>Остатък към 31.12.2008 г.</v>
      </c>
      <c r="B44" s="162"/>
      <c r="C44" s="171">
        <f>C28+C30</f>
        <v>58363</v>
      </c>
      <c r="D44" s="172"/>
      <c r="E44" s="171">
        <f>E28+E30</f>
        <v>10072</v>
      </c>
      <c r="F44" s="172"/>
      <c r="G44" s="171">
        <f>G28+G30</f>
        <v>0</v>
      </c>
      <c r="H44" s="172"/>
      <c r="I44" s="171">
        <f>I28+I30</f>
        <v>0</v>
      </c>
      <c r="J44" s="166"/>
      <c r="K44" s="171">
        <f>K28+K30</f>
        <v>0</v>
      </c>
      <c r="L44" s="172"/>
      <c r="M44" s="171">
        <f>M28+M30</f>
        <v>-3477</v>
      </c>
      <c r="N44" s="172"/>
      <c r="O44" s="173">
        <f>O28+O30</f>
        <v>64958</v>
      </c>
      <c r="P44" s="199"/>
      <c r="Q44" s="153"/>
      <c r="R44" s="153"/>
      <c r="S44" s="184"/>
      <c r="T44" s="184"/>
      <c r="U44" s="184"/>
      <c r="V44" s="184"/>
    </row>
    <row r="45" spans="1:22" s="174" customFormat="1" ht="15">
      <c r="A45" s="259">
        <f>IF(AND(C45="",E45="",K45="",M45="",O45=""),"","Разлика в перата между СК и БАЛАНСА!")</f>
      </c>
      <c r="B45" s="258"/>
      <c r="C45" s="257">
        <f>IF(СК!C$44=баланс!E$53,"",СК!C$44-баланс!E$53)</f>
      </c>
      <c r="D45" s="257"/>
      <c r="E45" s="257">
        <f>IF(СК!E$44=баланс!E$58,"",СК!E$44-баланс!E$58)</f>
      </c>
      <c r="F45" s="303">
        <f>IF(K45="","","Разлика резерви общо:")</f>
      </c>
      <c r="G45" s="303"/>
      <c r="H45" s="303"/>
      <c r="I45" s="303"/>
      <c r="J45" s="303"/>
      <c r="K45" s="258">
        <f>IF(G$44+I$44+K$44=баланс!E$60,"",СК!G44+СК!I44+СК!K44-баланс!E$60)</f>
      </c>
      <c r="L45" s="257"/>
      <c r="M45" s="257">
        <f>IF(СК!M$44=баланс!E$62,"",СК!M44-баланс!E$62)</f>
      </c>
      <c r="N45" s="257"/>
      <c r="O45" s="257">
        <f>IF(СК!O$44=баланс!E$66,"",СК!O44-баланс!E$66)</f>
      </c>
      <c r="P45" s="199"/>
      <c r="Q45" s="153"/>
      <c r="R45" s="153"/>
      <c r="S45" s="184"/>
      <c r="T45" s="184"/>
      <c r="U45" s="184"/>
      <c r="V45" s="184"/>
    </row>
    <row r="46" spans="1:22" s="169" customFormat="1" ht="15">
      <c r="A46" s="304" t="str">
        <f>ОПР!A49</f>
        <v>Приложенията от страница 6 до страница 33 са неразделна част от финансовия отчет.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199"/>
      <c r="Q46" s="153"/>
      <c r="R46" s="153"/>
      <c r="S46" s="185"/>
      <c r="T46" s="185"/>
      <c r="U46" s="185"/>
      <c r="V46" s="185"/>
    </row>
    <row r="47" spans="1:22" s="169" customFormat="1" ht="15">
      <c r="A47" s="261">
        <f>IF(AND(C47="",E47="",K47="",M47="",O47=""),"",CONCATENATE("Стойности в БАЛАНСА към ",НАЧАЛО!AA1,".",НАЧАЛО!AB1,".",НАЧАЛО!AC1))</f>
      </c>
      <c r="B47" s="262"/>
      <c r="C47" s="261">
        <f>IF(СК!C$44=баланс!E$53,"",баланс!E$53)</f>
      </c>
      <c r="D47" s="263"/>
      <c r="E47" s="261">
        <f>IF(СК!E$44=баланс!E$58,"",баланс!E$58)</f>
      </c>
      <c r="F47" s="302">
        <f>IF(K47="","","Стойност резерви общо:")</f>
      </c>
      <c r="G47" s="302"/>
      <c r="H47" s="302"/>
      <c r="I47" s="302"/>
      <c r="J47" s="302"/>
      <c r="K47" s="264">
        <f>IF(G$44+I$44+K$44=баланс!E$60,"",баланс!E$60)</f>
      </c>
      <c r="L47" s="263"/>
      <c r="M47" s="261">
        <f>IF(СК!M$44=баланс!E$62,"",баланс!E$62)</f>
      </c>
      <c r="N47" s="263"/>
      <c r="O47" s="261">
        <f>IF(СК!O$44=баланс!E$66,"",баланс!E$66)</f>
      </c>
      <c r="P47" s="199"/>
      <c r="Q47" s="202"/>
      <c r="R47" s="185"/>
      <c r="S47" s="185"/>
      <c r="T47" s="185"/>
      <c r="U47" s="185"/>
      <c r="V47" s="185"/>
    </row>
    <row r="48" spans="1:22" s="169" customFormat="1" ht="15">
      <c r="A48" s="220" t="str">
        <f>НАЧАЛО!$A$44</f>
        <v>Представляващ:</v>
      </c>
      <c r="B48" s="21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199"/>
      <c r="Q48" s="185"/>
      <c r="R48" s="185"/>
      <c r="S48" s="185"/>
      <c r="T48" s="185"/>
      <c r="U48" s="185"/>
      <c r="V48" s="185"/>
    </row>
    <row r="49" spans="1:22" ht="15">
      <c r="A49" s="123" t="str">
        <f>НАЧАЛО!$A$46</f>
        <v>Явор Хайтов,Красимир Сланчев</v>
      </c>
      <c r="B49" s="50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199"/>
      <c r="Q49" s="203"/>
      <c r="R49" s="203"/>
      <c r="S49" s="203"/>
      <c r="T49" s="203"/>
      <c r="U49" s="203"/>
      <c r="V49" s="203"/>
    </row>
    <row r="50" spans="1:22" ht="15">
      <c r="A50" s="48"/>
      <c r="B50" s="217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199"/>
      <c r="Q50" s="203"/>
      <c r="R50" s="203"/>
      <c r="S50" s="203"/>
      <c r="T50" s="203"/>
      <c r="U50" s="203"/>
      <c r="V50" s="203"/>
    </row>
    <row r="51" spans="1:22" ht="15">
      <c r="A51" s="52" t="str">
        <f>НАЧАЛО!$F$44</f>
        <v>Съставител:</v>
      </c>
      <c r="B51" s="50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199"/>
      <c r="Q51" s="203"/>
      <c r="R51" s="203"/>
      <c r="S51" s="203"/>
      <c r="T51" s="203"/>
      <c r="U51" s="203"/>
      <c r="V51" s="203"/>
    </row>
    <row r="52" spans="1:22" ht="15">
      <c r="A52" s="59" t="str">
        <f>НАЧАЛО!$F$46</f>
        <v>Ралица Кайджиева</v>
      </c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199"/>
      <c r="Q52" s="203"/>
      <c r="R52" s="203"/>
      <c r="S52" s="203"/>
      <c r="T52" s="203"/>
      <c r="U52" s="203"/>
      <c r="V52" s="203"/>
    </row>
    <row r="53" spans="1:22" ht="15">
      <c r="A53" s="52"/>
      <c r="B53" s="217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199"/>
      <c r="Q53" s="203"/>
      <c r="R53" s="203"/>
      <c r="S53" s="203"/>
      <c r="T53" s="203"/>
      <c r="U53" s="203"/>
      <c r="V53" s="203"/>
    </row>
    <row r="54" spans="1:22" ht="15">
      <c r="A54" s="59" t="str">
        <f>НАЧАЛО!$D$49</f>
        <v>Заверил:</v>
      </c>
      <c r="B54" s="218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199"/>
      <c r="Q54" s="203"/>
      <c r="R54" s="203"/>
      <c r="S54" s="203"/>
      <c r="T54" s="203"/>
      <c r="U54" s="203"/>
      <c r="V54" s="203"/>
    </row>
    <row r="55" spans="1:22" ht="15">
      <c r="A55" s="123" t="str">
        <f>НАЧАЛО!$D$51</f>
        <v>СОП Ейч Ел Би България ООД</v>
      </c>
      <c r="B55" s="217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199"/>
      <c r="Q55" s="203"/>
      <c r="R55" s="203"/>
      <c r="S55" s="203"/>
      <c r="T55" s="203"/>
      <c r="U55" s="203"/>
      <c r="V55" s="203"/>
    </row>
    <row r="56" spans="1:16" ht="18.75">
      <c r="A56" s="56"/>
      <c r="B56" s="219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199"/>
    </row>
    <row r="57" spans="1:16" ht="15">
      <c r="A57" s="123" t="str">
        <f>НАЧАЛО!$C$57</f>
        <v>София, 26 януари 2009 г.</v>
      </c>
      <c r="B57" s="218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199"/>
    </row>
    <row r="58" spans="1:16" ht="15">
      <c r="A58" s="253"/>
      <c r="B58" s="2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P58" s="153"/>
    </row>
    <row r="59" spans="1:16" ht="15">
      <c r="A59" s="254"/>
      <c r="B59" s="254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P59" s="153"/>
    </row>
    <row r="60" spans="1:16" ht="1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P60" s="153"/>
    </row>
    <row r="61" spans="1:16" ht="1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P61" s="153"/>
    </row>
    <row r="62" spans="1:16" ht="1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P62" s="153"/>
    </row>
    <row r="63" spans="1:16" ht="1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P63" s="153"/>
    </row>
    <row r="64" spans="1:16" ht="1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P64" s="153"/>
    </row>
    <row r="65" spans="1:16" ht="1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P65" s="153"/>
    </row>
    <row r="66" spans="1:19" ht="87.7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O66" s="255"/>
      <c r="P66" s="153"/>
      <c r="S66" s="150" t="s">
        <v>34</v>
      </c>
    </row>
    <row r="67" spans="1:16" ht="1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P67" s="153"/>
    </row>
    <row r="68" spans="1:16" ht="1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P68" s="153"/>
    </row>
    <row r="69" spans="1:16" ht="1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P69" s="153"/>
    </row>
    <row r="70" ht="15">
      <c r="P70" s="153"/>
    </row>
    <row r="71" ht="15">
      <c r="P71" s="153"/>
    </row>
    <row r="72" ht="15">
      <c r="P72" s="153"/>
    </row>
    <row r="73" ht="15">
      <c r="P73" s="153"/>
    </row>
    <row r="74" ht="15">
      <c r="P74" s="153"/>
    </row>
  </sheetData>
  <sheetProtection/>
  <mergeCells count="15">
    <mergeCell ref="O4:O5"/>
    <mergeCell ref="A1:O1"/>
    <mergeCell ref="A46:O46"/>
    <mergeCell ref="A4:A5"/>
    <mergeCell ref="A2:O2"/>
    <mergeCell ref="A3:O3"/>
    <mergeCell ref="C4:C5"/>
    <mergeCell ref="G4:G5"/>
    <mergeCell ref="E4:E5"/>
    <mergeCell ref="F45:J45"/>
    <mergeCell ref="M4:M5"/>
    <mergeCell ref="F47:J47"/>
    <mergeCell ref="F29:J29"/>
    <mergeCell ref="I4:I5"/>
    <mergeCell ref="K4:K5"/>
  </mergeCells>
  <printOptions horizontalCentered="1"/>
  <pageMargins left="0.7480314960629921" right="0.6299212598425197" top="0.4724409448818898" bottom="0.7086614173228347" header="0.3937007874015748" footer="0.7874015748031497"/>
  <pageSetup firstPageNumber="1" useFirstPageNumber="1" horizontalDpi="600" verticalDpi="600" orientation="portrait" paperSize="9" scale="74" r:id="rId1"/>
  <rowBreaks count="1" manualBreakCount="1">
    <brk id="57" max="12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Мира</cp:lastModifiedBy>
  <cp:lastPrinted>2009-01-30T13:05:20Z</cp:lastPrinted>
  <dcterms:created xsi:type="dcterms:W3CDTF">2003-02-07T14:36:34Z</dcterms:created>
  <dcterms:modified xsi:type="dcterms:W3CDTF">2009-01-30T14:28:39Z</dcterms:modified>
  <cp:category/>
  <cp:version/>
  <cp:contentType/>
  <cp:contentStatus/>
</cp:coreProperties>
</file>