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БАЛАНС" sheetId="1" r:id="rId1"/>
    <sheet name="ОТЧЕТ ЗА ДОХОДИТЕ" sheetId="2" r:id="rId2"/>
    <sheet name="ОПП по прекия метод" sheetId="3" r:id="rId3"/>
    <sheet name="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'БАЛАНС'!$C$11</definedName>
    <definedName name="_xlnm._FilterDatabase" localSheetId="2" hidden="1">'ОПП по прекия метод'!$A$8:$D$47</definedName>
    <definedName name="_xlnm.Print_Area" localSheetId="3">'ОСК'!$A$1:$N$38</definedName>
    <definedName name="_xlnm.Print_Area" localSheetId="7">'справка №8'!$A:$IV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<sst xmlns="http://schemas.openxmlformats.org/spreadsheetml/2006/main" count="1054" uniqueCount="868">
  <si>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</si>
  <si>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</si>
  <si>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</si>
  <si>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</si>
  <si>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</si>
  <si>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</si>
  <si>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</si>
  <si>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</si>
  <si>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</si>
  <si>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</si>
  <si>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</si>
  <si>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</si>
  <si>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</si>
  <si>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</si>
  <si>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</si>
  <si>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</si>
  <si>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</si>
  <si>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</si>
  <si>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</si>
  <si>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</si>
  <si>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</si>
  <si>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</si>
  <si>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</si>
  <si>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</si>
  <si>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</si>
  <si>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</si>
  <si>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</si>
  <si>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</si>
  <si>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</si>
  <si>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</si>
  <si>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</si>
  <si>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</si>
  <si>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</si>
  <si>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</si>
  <si>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</si>
  <si>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</si>
  <si>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</si>
  <si>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</si>
  <si>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</si>
  <si>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</si>
  <si>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</si>
  <si>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</si>
  <si>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</si>
  <si>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</si>
  <si>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</si>
  <si>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</si>
  <si>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</si>
  <si>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</si>
  <si>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</si>
  <si>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</si>
  <si>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</si>
  <si>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</si>
  <si>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</si>
  <si>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</si>
  <si>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</si>
  <si>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</si>
  <si>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</si>
  <si>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</si>
  <si>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</si>
  <si>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</si>
  <si>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</si>
  <si>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</si>
  <si>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</si>
  <si>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</si>
  <si>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</si>
  <si>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</si>
  <si>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</si>
  <si>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</si>
  <si>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</si>
  <si>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</si>
  <si>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</si>
  <si>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</si>
  <si>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</si>
  <si>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</si>
  <si>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</si>
  <si>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</si>
  <si>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</si>
  <si>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</si>
  <si>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</si>
  <si>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</si>
  <si>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</si>
  <si>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</si>
  <si>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</si>
  <si>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</si>
  <si>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</si>
  <si>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</si>
  <si>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</si>
  <si>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</si>
  <si>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</si>
  <si>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</si>
  <si>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</si>
  <si>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</si>
  <si>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</si>
  <si>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</si>
  <si>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</si>
  <si>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</si>
  <si>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</si>
  <si>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</si>
  <si>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</si>
  <si>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</si>
  <si>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</si>
  <si>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</si>
  <si>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</si>
  <si>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</si>
  <si>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</si>
  <si>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</si>
  <si>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</si>
  <si>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</si>
  <si>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</si>
  <si>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</si>
  <si>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</si>
  <si>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</si>
  <si>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</si>
  <si>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</si>
  <si>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</si>
  <si>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</si>
  <si>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</si>
  <si>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</si>
  <si>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</si>
  <si>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</si>
  <si>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</si>
  <si>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</si>
  <si>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</si>
  <si>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</si>
  <si>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</si>
  <si>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</si>
  <si>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</si>
  <si>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</si>
  <si>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</si>
  <si>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</si>
  <si>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</si>
  <si>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</si>
  <si>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</si>
  <si>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</si>
  <si>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</si>
  <si>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</si>
  <si>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</si>
  <si>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</si>
  <si>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</si>
  <si>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</si>
  <si>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</si>
  <si>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</si>
  <si>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</si>
  <si>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</si>
  <si>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</si>
  <si>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</si>
  <si>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</si>
  <si>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</si>
  <si>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</si>
  <si>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</si>
  <si>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</si>
  <si>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</si>
  <si>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</si>
  <si>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</si>
  <si>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</si>
  <si>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</si>
  <si>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</si>
  <si>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</si>
  <si>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</si>
  <si>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</si>
  <si>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</si>
  <si>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</si>
  <si>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</si>
  <si>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</si>
  <si>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</si>
  <si>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</si>
  <si>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</si>
  <si>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</si>
  <si>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</si>
  <si>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</si>
  <si>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</si>
  <si>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</si>
  <si>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</si>
  <si>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</si>
  <si>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</si>
  <si>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</si>
  <si>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</si>
  <si>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</si>
  <si>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</si>
  <si>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</si>
  <si>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</si>
  <si>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</si>
  <si>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</si>
  <si>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</si>
  <si>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</si>
  <si>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</si>
  <si>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</si>
  <si>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</si>
  <si>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</si>
  <si>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</si>
  <si>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</si>
  <si>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</si>
  <si>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</si>
  <si>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</si>
  <si>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</si>
  <si>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</si>
  <si>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</si>
  <si>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</si>
  <si>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</si>
  <si>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</si>
  <si>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</si>
  <si>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</si>
  <si>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</si>
  <si>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</si>
  <si>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</si>
  <si>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</si>
  <si>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</si>
  <si>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</si>
  <si>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</si>
  <si>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</si>
  <si>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</si>
  <si>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</si>
  <si>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</si>
  <si>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</si>
  <si>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</si>
  <si>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</si>
  <si>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</si>
  <si>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</si>
  <si>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</si>
  <si>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</si>
  <si>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</si>
  <si>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</si>
  <si>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</si>
  <si>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</si>
  <si>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</si>
  <si>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</si>
  <si>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</si>
  <si>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</si>
  <si>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</si>
  <si>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</si>
  <si>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</si>
  <si>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</si>
  <si>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</si>
  <si>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</si>
  <si>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</si>
  <si>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</si>
  <si>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</si>
  <si>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</si>
  <si>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</si>
  <si>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</si>
  <si>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</si>
  <si>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</si>
  <si>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</si>
  <si>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</si>
  <si>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</si>
  <si>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</si>
  <si>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</si>
  <si>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</si>
  <si>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</si>
  <si>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</si>
  <si>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</si>
  <si>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</si>
  <si>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</si>
  <si>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</si>
  <si>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</si>
  <si>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</si>
  <si>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</si>
  <si>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</si>
  <si>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</si>
  <si>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</si>
  <si>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</si>
  <si>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</si>
  <si>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</si>
  <si>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</si>
  <si>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</si>
  <si>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</si>
  <si>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</si>
  <si>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</si>
  <si>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</si>
  <si>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</si>
  <si>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</si>
  <si>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</si>
  <si>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</si>
  <si>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</si>
  <si>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</si>
  <si>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</si>
  <si>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</si>
  <si>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</si>
  <si>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</si>
  <si>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</si>
  <si>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</si>
  <si>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</si>
  <si>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</si>
  <si>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</si>
  <si>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</si>
  <si>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</si>
  <si>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</si>
  <si>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</si>
  <si>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</si>
  <si>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</si>
  <si>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</si>
  <si>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</si>
  <si>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</si>
  <si>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</si>
  <si>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</si>
  <si>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</si>
  <si>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</si>
  <si>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</si>
  <si>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</si>
  <si>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</si>
  <si>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</si>
  <si>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</si>
  <si>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</si>
  <si>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</si>
  <si>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</si>
  <si>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</si>
  <si>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</si>
  <si>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</si>
  <si>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</si>
  <si>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</si>
  <si>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</si>
  <si>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</si>
  <si>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</si>
  <si>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</si>
  <si>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</si>
  <si>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</si>
  <si>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</si>
  <si>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</si>
  <si>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</si>
  <si>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</si>
  <si>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</si>
  <si>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</si>
  <si>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</si>
  <si>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</si>
  <si>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</si>
  <si>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</si>
  <si>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</si>
  <si>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</si>
  <si>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</si>
  <si>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</si>
  <si>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</si>
  <si>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</si>
  <si>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</si>
  <si>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</si>
  <si>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</si>
  <si>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</si>
  <si>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</si>
  <si>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</si>
  <si>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</si>
  <si>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</si>
  <si>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</si>
  <si>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</si>
  <si>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</si>
  <si>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</si>
  <si>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</si>
  <si>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</si>
  <si>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</si>
  <si>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</si>
  <si>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</si>
  <si>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</si>
  <si>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</si>
  <si>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</si>
  <si>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</si>
  <si>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</si>
  <si>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</si>
  <si>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</si>
  <si>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</si>
  <si>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</si>
  <si>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</si>
  <si>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</si>
  <si>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</si>
  <si>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</si>
  <si>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</si>
  <si>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</si>
  <si>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</si>
  <si>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</si>
  <si>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</si>
  <si>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</si>
  <si>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</si>
  <si>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</si>
  <si>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</si>
  <si>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</si>
  <si>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</si>
  <si>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</si>
  <si>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</si>
  <si>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</si>
  <si>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</si>
  <si>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</si>
  <si>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</si>
  <si>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</si>
  <si>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</si>
  <si>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</si>
  <si>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</si>
  <si>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</si>
  <si>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</si>
  <si>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</si>
  <si>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</si>
  <si>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</si>
  <si>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</si>
  <si>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</si>
  <si>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</si>
  <si>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</si>
  <si>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</si>
  <si>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</si>
  <si>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</si>
  <si>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</si>
  <si>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</si>
  <si>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</si>
  <si>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</si>
  <si>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</si>
  <si>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</si>
  <si>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</si>
  <si>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</si>
  <si>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</si>
  <si>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</si>
  <si>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</si>
  <si>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</si>
  <si>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</si>
  <si>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</si>
  <si>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</si>
  <si>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</si>
  <si>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</si>
  <si>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</si>
  <si>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</si>
  <si>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</si>
  <si>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</si>
  <si>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</si>
  <si>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</si>
  <si>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</si>
  <si>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</si>
  <si>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</si>
  <si>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</si>
  <si>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</si>
  <si>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</si>
  <si>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</si>
  <si>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</si>
  <si>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</si>
  <si>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</si>
  <si>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</si>
  <si>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</si>
  <si>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</si>
  <si>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</si>
  <si>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</si>
  <si>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</si>
  <si>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</si>
  <si>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</si>
  <si>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</si>
  <si>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</si>
  <si>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</si>
  <si>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</si>
  <si>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</si>
  <si>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</si>
  <si>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</si>
  <si>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</si>
  <si>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</si>
  <si>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</si>
  <si>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</si>
  <si>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</si>
  <si>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</si>
  <si>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</si>
  <si>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</si>
  <si>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</si>
  <si>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</si>
  <si>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</si>
  <si>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</si>
  <si>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</si>
  <si>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</si>
  <si>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</si>
  <si>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</si>
  <si>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</si>
  <si>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</si>
  <si>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</si>
  <si>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</si>
  <si>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</si>
  <si>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</si>
  <si>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</si>
  <si>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</si>
  <si>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</si>
  <si>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</si>
  <si>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</si>
  <si>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</si>
  <si>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</si>
  <si>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</si>
  <si>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</si>
  <si>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</si>
  <si>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</si>
  <si>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</si>
  <si>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</si>
  <si>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</si>
  <si>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</si>
  <si>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</si>
  <si>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</si>
  <si>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</si>
  <si>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</si>
  <si>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</si>
  <si>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</si>
  <si>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</si>
  <si>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</si>
  <si>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</si>
  <si>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</si>
  <si>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</si>
  <si>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</si>
  <si>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</si>
  <si>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</si>
  <si>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</si>
  <si>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</si>
  <si>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</si>
  <si>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</si>
  <si>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</si>
  <si>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</si>
  <si>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</si>
  <si>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</si>
  <si>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</si>
  <si>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</si>
  <si>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</si>
  <si>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</si>
  <si>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</si>
  <si>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</si>
  <si>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</si>
  <si>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</si>
  <si>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</si>
  <si>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</si>
  <si>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</si>
  <si>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</si>
  <si>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</si>
  <si>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</si>
  <si>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</si>
  <si>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</si>
  <si>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</si>
  <si>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</si>
  <si>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</si>
  <si>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</si>
  <si>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</si>
  <si>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</si>
  <si>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</si>
  <si>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</si>
  <si>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</si>
  <si>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</si>
  <si>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</si>
  <si>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</si>
  <si>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</si>
  <si>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</si>
  <si>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</si>
  <si>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</si>
  <si>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</si>
  <si>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</si>
  <si>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</si>
  <si>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</si>
  <si>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</si>
  <si>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</si>
  <si>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</si>
  <si>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</si>
  <si>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</si>
  <si>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</si>
  <si>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</si>
  <si>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</si>
  <si>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</si>
  <si>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</si>
  <si>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</si>
  <si>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</si>
  <si>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</si>
  <si>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</si>
  <si>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</si>
  <si>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</si>
  <si>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</si>
  <si>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</si>
  <si>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</si>
  <si>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</si>
  <si>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</si>
  <si>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</si>
  <si>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</si>
  <si>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</si>
  <si>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</si>
  <si>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</si>
  <si>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</si>
  <si>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</si>
  <si>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</si>
  <si>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</si>
  <si>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</si>
  <si>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</si>
  <si>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</si>
  <si>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</si>
  <si>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</si>
  <si>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</si>
  <si>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</si>
  <si>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</si>
  <si>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</si>
  <si>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</si>
  <si>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</si>
  <si>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</si>
  <si>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</si>
  <si>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</si>
  <si>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</si>
  <si>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</si>
  <si>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</si>
  <si>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</si>
  <si>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</si>
  <si>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</si>
  <si>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</si>
  <si>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</si>
  <si>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</si>
  <si>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</si>
  <si>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</si>
  <si>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</si>
  <si>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</si>
  <si>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</si>
  <si>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</si>
  <si>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</si>
  <si>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</si>
  <si>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</si>
  <si>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</si>
  <si>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</si>
  <si>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</si>
  <si>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</si>
  <si>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</si>
  <si>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</si>
  <si>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</si>
  <si>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</si>
  <si>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</si>
  <si>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</si>
  <si>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</si>
  <si>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</si>
  <si>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</si>
  <si>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</si>
  <si>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</si>
  <si>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</si>
  <si>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</si>
  <si>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</si>
  <si>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</si>
  <si>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</si>
  <si>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</si>
  <si>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</si>
  <si>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</si>
  <si>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</si>
  <si>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</si>
  <si>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</si>
  <si>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</si>
  <si>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</si>
  <si>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</si>
  <si>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</si>
  <si>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</si>
  <si>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</si>
  <si>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</si>
  <si>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</si>
  <si>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</si>
  <si>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</si>
  <si>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</si>
  <si>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</si>
  <si>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</si>
  <si>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</si>
  <si>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</si>
  <si>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</si>
  <si>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</si>
  <si>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</si>
  <si>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</si>
  <si>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</si>
  <si>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</si>
  <si>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</si>
  <si>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</si>
  <si>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</si>
  <si>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</si>
  <si>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</si>
  <si>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</si>
  <si>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</si>
  <si>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</si>
  <si>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</si>
  <si>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</si>
  <si>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</si>
  <si>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</si>
  <si>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</si>
  <si>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</si>
  <si>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</si>
  <si>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</si>
  <si>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</si>
  <si>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</si>
  <si>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</si>
  <si>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</si>
  <si>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</si>
  <si>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</si>
  <si>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</si>
  <si>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</si>
  <si>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</si>
  <si>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</si>
  <si>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</si>
  <si>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</si>
  <si>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</si>
  <si>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</si>
  <si>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</si>
  <si>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</si>
  <si>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</si>
  <si>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</si>
  <si>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</si>
  <si>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</si>
  <si>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</si>
  <si>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</si>
  <si>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</si>
  <si>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</si>
  <si>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</si>
  <si>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</si>
  <si>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</si>
  <si>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</si>
  <si>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</si>
  <si>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</si>
  <si>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</si>
  <si>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</si>
  <si>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</si>
  <si>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</si>
  <si>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</si>
  <si>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</si>
  <si>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</si>
  <si>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</si>
  <si>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</si>
  <si>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</si>
  <si>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</si>
  <si>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</si>
  <si>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</si>
  <si>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</si>
  <si>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</si>
  <si>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</si>
  <si>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</si>
  <si>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</si>
  <si>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</si>
  <si>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</si>
  <si>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</si>
  <si>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</si>
  <si>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</si>
  <si>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</si>
  <si>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</si>
  <si>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</si>
  <si>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</si>
  <si>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</si>
  <si>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</si>
  <si>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</si>
  <si>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</si>
  <si>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</si>
  <si>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</si>
  <si>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</si>
  <si>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</si>
  <si>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</si>
  <si>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</si>
  <si>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</si>
  <si>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</si>
  <si>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</si>
  <si>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</si>
  <si>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</si>
  <si>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</si>
  <si>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</si>
  <si>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</si>
  <si>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</si>
  <si>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</si>
  <si>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</si>
  <si>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</si>
  <si>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</si>
  <si>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</si>
  <si>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</si>
  <si>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</si>
  <si>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</si>
  <si>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</si>
  <si>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</si>
  <si>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</si>
  <si>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</si>
  <si>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</si>
  <si>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</si>
  <si>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</si>
  <si>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</si>
  <si>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</si>
  <si>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</si>
  <si>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</si>
  <si>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</si>
  <si>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</si>
  <si>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</si>
  <si>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</si>
  <si>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</si>
  <si>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</si>
  <si>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</si>
  <si>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</si>
  <si>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</si>
  <si>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</si>
  <si>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</si>
  <si>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</si>
  <si>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</si>
  <si>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</si>
  <si>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</si>
  <si>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</si>
  <si>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</si>
  <si>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</si>
  <si>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</si>
  <si>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</si>
  <si>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</si>
  <si>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</si>
  <si>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</si>
  <si>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</si>
  <si>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</si>
  <si>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</si>
  <si>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</si>
  <si>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</si>
  <si>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</si>
  <si>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</si>
  <si>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</si>
  <si>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</si>
  <si>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</si>
  <si>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</si>
  <si>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</si>
  <si>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</si>
  <si>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</si>
  <si>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</si>
  <si>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</si>
  <si>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</si>
  <si>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</si>
  <si>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</si>
  <si>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</si>
  <si>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</si>
  <si>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</si>
  <si>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</si>
  <si>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</si>
  <si>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</si>
  <si>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</si>
  <si>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</si>
  <si>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</si>
  <si>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</si>
  <si>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</si>
  <si>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</si>
  <si>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</si>
  <si>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</si>
  <si>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</si>
  <si>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</si>
  <si>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</si>
  <si>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</si>
  <si>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</si>
  <si>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</si>
  <si>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</si>
  <si>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</si>
  <si>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</si>
  <si>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</si>
  <si>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</si>
  <si>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</si>
  <si>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</si>
  <si>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</si>
  <si>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</si>
  <si>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</si>
  <si>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</si>
  <si>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</si>
  <si>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</si>
  <si>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</si>
  <si>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</si>
  <si>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</si>
  <si>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</si>
  <si>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</si>
  <si>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</si>
  <si>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</si>
  <si>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</si>
  <si>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</si>
  <si>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</si>
  <si>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</si>
  <si>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</si>
  <si>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</si>
  <si>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</si>
  <si>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</si>
  <si>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</si>
  <si>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</si>
  <si>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</si>
  <si>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</si>
  <si>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</si>
  <si>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</si>
  <si>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</si>
  <si>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</si>
  <si>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</si>
  <si>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"М + С - 97" АД</t>
  </si>
  <si>
    <t>"Лизингова компания" АД</t>
  </si>
  <si>
    <t>Ръководител: Бойко Хаджиатанасов</t>
  </si>
  <si>
    <t>Ръководител:Бойко Хаджиатанасов</t>
  </si>
  <si>
    <t>Бойко Хаджиатанасов</t>
  </si>
  <si>
    <t xml:space="preserve"> Ръководител Бойко Хаджиатанасов</t>
  </si>
  <si>
    <t>Станимира Тодорова</t>
  </si>
  <si>
    <t>Съставител: Станимира Тодорова</t>
  </si>
  <si>
    <t>Съставител:Станимира Тодорова</t>
  </si>
  <si>
    <t>Съставител : Станимира Тодорова</t>
  </si>
  <si>
    <t>към 30-09-2008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</si>
</sst>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%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6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/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0</v>
      </c>
      <c r="B3" s="584"/>
      <c r="C3" s="584"/>
      <c r="D3" s="584"/>
      <c r="E3" s="460" t="s">
        <v>858</v>
      </c>
      <c r="F3" s="216" t="s">
        <v>1</v>
      </c>
      <c r="G3" s="171"/>
      <c r="H3" s="459">
        <v>121126583</v>
      </c>
    </row>
    <row r="4" spans="1:8" ht="12.75">
      <c r="A4" s="583" t="s">
        <v>2</v>
      </c>
      <c r="B4" s="589"/>
      <c r="C4" s="589"/>
      <c r="D4" s="589"/>
      <c r="E4" s="502"/>
      <c r="F4" s="585" t="s">
        <v>3</v>
      </c>
      <c r="G4" s="586"/>
      <c r="H4" s="574">
        <v>1260</v>
      </c>
    </row>
    <row r="5" spans="1:8" ht="15">
      <c r="A5" s="583" t="s">
        <v>4</v>
      </c>
      <c r="B5" s="584"/>
      <c r="C5" s="584"/>
      <c r="D5" s="584"/>
      <c r="E5" s="503" t="s">
        <v>867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500</v>
      </c>
      <c r="H11" s="151">
        <v>500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/>
      <c r="H12" s="152"/>
    </row>
    <row r="13" spans="1:8" ht="15">
      <c r="A13" s="234" t="s">
        <v>27</v>
      </c>
      <c r="B13" s="240" t="s">
        <v>28</v>
      </c>
      <c r="C13" s="150">
        <v>4</v>
      </c>
      <c r="D13" s="150">
        <v>18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957</v>
      </c>
      <c r="D15" s="150">
        <v>1092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500</v>
      </c>
      <c r="H17" s="153">
        <f>H11+H14+H15+H16</f>
        <v>500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961</v>
      </c>
      <c r="D19" s="154">
        <f>SUM(D11:D18)</f>
        <v>1110</v>
      </c>
      <c r="E19" s="236" t="s">
        <v>52</v>
      </c>
      <c r="F19" s="241" t="s">
        <v>53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155</v>
      </c>
      <c r="H21" s="155">
        <f>SUM(H22:H24)</f>
        <v>19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>
        <v>155</v>
      </c>
      <c r="H22" s="151">
        <v>19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0</v>
      </c>
      <c r="D24" s="150">
        <v>0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155</v>
      </c>
      <c r="H25" s="153">
        <f>H19+H20+H21</f>
        <v>19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78</v>
      </c>
      <c r="H27" s="153">
        <f>SUM(H28:H30)</f>
        <v>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78</v>
      </c>
      <c r="H28" s="151">
        <v>78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>
        <v>0</v>
      </c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302</v>
      </c>
      <c r="H31" s="151">
        <v>236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380</v>
      </c>
      <c r="H33" s="153">
        <f>H27+H31+H32</f>
        <v>314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846</v>
      </c>
      <c r="B34" s="243" t="s">
        <v>104</v>
      </c>
      <c r="C34" s="154">
        <f>SUM(C35:C38)</f>
        <v>11</v>
      </c>
      <c r="D34" s="154">
        <f>SUM(D35:D38)</f>
        <v>11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1035</v>
      </c>
      <c r="H36" s="153">
        <f>H25+H17+H33</f>
        <v>833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11</v>
      </c>
      <c r="D37" s="150">
        <v>11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>
        <v>4435</v>
      </c>
      <c r="H44" s="151">
        <v>4007</v>
      </c>
    </row>
    <row r="45" spans="1:15" ht="15">
      <c r="A45" s="234" t="s">
        <v>135</v>
      </c>
      <c r="B45" s="248" t="s">
        <v>136</v>
      </c>
      <c r="C45" s="154">
        <f>C34+C39+C44</f>
        <v>11</v>
      </c>
      <c r="D45" s="154">
        <f>D34+D39+D44</f>
        <v>11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0</v>
      </c>
      <c r="H47" s="151">
        <v>0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6630</v>
      </c>
      <c r="D49" s="150">
        <v>5456</v>
      </c>
      <c r="E49" s="250" t="s">
        <v>50</v>
      </c>
      <c r="F49" s="244" t="s">
        <v>152</v>
      </c>
      <c r="G49" s="153">
        <f>SUM(G43:G48)</f>
        <v>4435</v>
      </c>
      <c r="H49" s="153">
        <f>SUM(H43:H48)</f>
        <v>4007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6630</v>
      </c>
      <c r="D51" s="154">
        <f>SUM(D47:D50)</f>
        <v>5456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>
        <v>5</v>
      </c>
      <c r="H53" s="151">
        <v>5</v>
      </c>
    </row>
    <row r="54" spans="1:8" ht="15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7602</v>
      </c>
      <c r="D55" s="154">
        <f>D19+D20+D21+D27+D32+D45+D51+D53+D54</f>
        <v>6577</v>
      </c>
      <c r="E55" s="236" t="s">
        <v>171</v>
      </c>
      <c r="F55" s="260" t="s">
        <v>172</v>
      </c>
      <c r="G55" s="153">
        <f>G49+G51+G52+G53+G54</f>
        <v>4440</v>
      </c>
      <c r="H55" s="153">
        <f>H49+H51+H52+H53+H54</f>
        <v>4012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1986</v>
      </c>
      <c r="H59" s="151">
        <v>2492</v>
      </c>
      <c r="M59" s="156"/>
    </row>
    <row r="60" spans="1:8" ht="15">
      <c r="A60" s="234" t="s">
        <v>182</v>
      </c>
      <c r="B60" s="240" t="s">
        <v>183</v>
      </c>
      <c r="C60" s="150">
        <v>52</v>
      </c>
      <c r="D60" s="150">
        <v>64</v>
      </c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247</v>
      </c>
      <c r="H61" s="153">
        <f>SUM(H62:H68)</f>
        <v>209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130</v>
      </c>
      <c r="H62" s="151">
        <v>45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52</v>
      </c>
      <c r="D64" s="154">
        <f>SUM(D58:D63)</f>
        <v>64</v>
      </c>
      <c r="E64" s="236" t="s">
        <v>199</v>
      </c>
      <c r="F64" s="241" t="s">
        <v>200</v>
      </c>
      <c r="G64" s="151">
        <v>108</v>
      </c>
      <c r="H64" s="151">
        <v>136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0</v>
      </c>
      <c r="H65" s="151">
        <v>0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</v>
      </c>
      <c r="H66" s="151">
        <v>3</v>
      </c>
    </row>
    <row r="67" spans="1:8" ht="15">
      <c r="A67" s="234" t="s">
        <v>206</v>
      </c>
      <c r="B67" s="240" t="s">
        <v>207</v>
      </c>
      <c r="C67" s="150">
        <v>54</v>
      </c>
      <c r="D67" s="150">
        <v>0</v>
      </c>
      <c r="E67" s="236" t="s">
        <v>208</v>
      </c>
      <c r="F67" s="241" t="s">
        <v>209</v>
      </c>
      <c r="G67" s="151">
        <v>1</v>
      </c>
      <c r="H67" s="151">
        <v>1</v>
      </c>
    </row>
    <row r="68" spans="1:8" ht="15">
      <c r="A68" s="234" t="s">
        <v>210</v>
      </c>
      <c r="B68" s="240" t="s">
        <v>211</v>
      </c>
      <c r="C68" s="150">
        <v>486</v>
      </c>
      <c r="D68" s="150">
        <v>377</v>
      </c>
      <c r="E68" s="236" t="s">
        <v>212</v>
      </c>
      <c r="F68" s="241" t="s">
        <v>213</v>
      </c>
      <c r="G68" s="151">
        <v>5</v>
      </c>
      <c r="H68" s="151">
        <v>24</v>
      </c>
    </row>
    <row r="69" spans="1:8" ht="15">
      <c r="A69" s="234" t="s">
        <v>214</v>
      </c>
      <c r="B69" s="240" t="s">
        <v>215</v>
      </c>
      <c r="C69" s="150">
        <v>208</v>
      </c>
      <c r="D69" s="150">
        <v>222</v>
      </c>
      <c r="E69" s="250" t="s">
        <v>77</v>
      </c>
      <c r="F69" s="241" t="s">
        <v>216</v>
      </c>
      <c r="G69" s="151">
        <v>4353</v>
      </c>
      <c r="H69" s="151">
        <v>4401</v>
      </c>
    </row>
    <row r="70" spans="1:8" ht="15">
      <c r="A70" s="234" t="s">
        <v>217</v>
      </c>
      <c r="B70" s="240" t="s">
        <v>218</v>
      </c>
      <c r="C70" s="150">
        <v>0</v>
      </c>
      <c r="D70" s="150">
        <v>0</v>
      </c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>
        <v>20</v>
      </c>
      <c r="D71" s="150">
        <v>14</v>
      </c>
      <c r="E71" s="252" t="s">
        <v>45</v>
      </c>
      <c r="F71" s="272" t="s">
        <v>223</v>
      </c>
      <c r="G71" s="160">
        <f>G59+G60+G61+G69+G70</f>
        <v>6586</v>
      </c>
      <c r="H71" s="160">
        <f>H59+H60+H61+H69+H70</f>
        <v>7102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24</v>
      </c>
      <c r="D72" s="150">
        <v>174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>
        <v>0</v>
      </c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3590</v>
      </c>
      <c r="D74" s="150">
        <v>4463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4382</v>
      </c>
      <c r="D75" s="154">
        <f>SUM(D67:D74)</f>
        <v>5250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6586</v>
      </c>
      <c r="H79" s="161">
        <f>H71+H74+H75+H76</f>
        <v>7102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6</v>
      </c>
      <c r="D87" s="150">
        <v>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</v>
      </c>
      <c r="D88" s="150">
        <v>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</v>
      </c>
      <c r="D91" s="154">
        <f>SUM(D87:D90)</f>
        <v>14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18</v>
      </c>
      <c r="D92" s="150">
        <v>42</v>
      </c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4459</v>
      </c>
      <c r="D93" s="154">
        <f>D64+D75+D84+D91+D92</f>
        <v>5370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12061</v>
      </c>
      <c r="D94" s="163">
        <f>D93+D55</f>
        <v>11947</v>
      </c>
      <c r="E94" s="447" t="s">
        <v>269</v>
      </c>
      <c r="F94" s="288" t="s">
        <v>270</v>
      </c>
      <c r="G94" s="164">
        <f>G36+G39+G55+G79</f>
        <v>12061</v>
      </c>
      <c r="H94" s="164">
        <f>H36+H39+H55+H79</f>
        <v>11947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847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6">
        <v>39743</v>
      </c>
      <c r="B98" s="431"/>
      <c r="C98" s="587" t="s">
        <v>864</v>
      </c>
      <c r="D98" s="587"/>
      <c r="E98" s="587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5" ht="15">
      <c r="A100" s="172"/>
      <c r="B100" s="172"/>
      <c r="C100" s="587" t="s">
        <v>860</v>
      </c>
      <c r="D100" s="588"/>
      <c r="E100" s="58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0</v>
      </c>
      <c r="B2" s="579" t="str">
        <f>БАЛАНС!E3</f>
        <v>"Лизингова компания" АД</v>
      </c>
      <c r="C2" s="579"/>
      <c r="D2" s="579"/>
      <c r="E2" s="579"/>
      <c r="F2" s="581" t="s">
        <v>1</v>
      </c>
      <c r="G2" s="581"/>
      <c r="H2" s="524">
        <f>БАЛАНС!H3</f>
        <v>121126583</v>
      </c>
    </row>
    <row r="3" spans="1:8" ht="15">
      <c r="A3" s="465" t="s">
        <v>273</v>
      </c>
      <c r="B3" s="579">
        <f>БАЛАНС!E4</f>
        <v>0</v>
      </c>
      <c r="C3" s="579"/>
      <c r="D3" s="579"/>
      <c r="E3" s="579"/>
      <c r="F3" s="544" t="s">
        <v>3</v>
      </c>
      <c r="G3" s="525"/>
      <c r="H3" s="525">
        <f>БАЛАНС!H4</f>
        <v>1260</v>
      </c>
    </row>
    <row r="4" spans="1:8" ht="17.25" customHeight="1">
      <c r="A4" s="465" t="s">
        <v>4</v>
      </c>
      <c r="B4" s="580" t="str">
        <f>БАЛАНС!E5</f>
        <v>към 30-09-2008</v>
      </c>
      <c r="C4" s="580"/>
      <c r="D4" s="580"/>
      <c r="E4" s="313"/>
      <c r="F4" s="464"/>
      <c r="G4" s="542"/>
      <c r="H4" s="545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6"/>
      <c r="H7" s="546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6"/>
      <c r="H8" s="546"/>
    </row>
    <row r="9" spans="1:8" ht="12">
      <c r="A9" s="297" t="s">
        <v>281</v>
      </c>
      <c r="B9" s="298" t="s">
        <v>282</v>
      </c>
      <c r="C9" s="45">
        <v>7</v>
      </c>
      <c r="D9" s="45">
        <v>7</v>
      </c>
      <c r="E9" s="297" t="s">
        <v>283</v>
      </c>
      <c r="F9" s="547" t="s">
        <v>284</v>
      </c>
      <c r="G9" s="548"/>
      <c r="H9" s="548"/>
    </row>
    <row r="10" spans="1:8" ht="12">
      <c r="A10" s="297" t="s">
        <v>285</v>
      </c>
      <c r="B10" s="298" t="s">
        <v>286</v>
      </c>
      <c r="C10" s="45">
        <v>112</v>
      </c>
      <c r="D10" s="45">
        <v>126</v>
      </c>
      <c r="E10" s="297" t="s">
        <v>287</v>
      </c>
      <c r="F10" s="547" t="s">
        <v>288</v>
      </c>
      <c r="G10" s="548">
        <v>97</v>
      </c>
      <c r="H10" s="548">
        <v>30</v>
      </c>
    </row>
    <row r="11" spans="1:8" ht="12">
      <c r="A11" s="297" t="s">
        <v>289</v>
      </c>
      <c r="B11" s="298" t="s">
        <v>290</v>
      </c>
      <c r="C11" s="45">
        <v>318</v>
      </c>
      <c r="D11" s="45">
        <v>334</v>
      </c>
      <c r="E11" s="299" t="s">
        <v>291</v>
      </c>
      <c r="F11" s="547" t="s">
        <v>292</v>
      </c>
      <c r="G11" s="548">
        <v>351</v>
      </c>
      <c r="H11" s="548">
        <v>487</v>
      </c>
    </row>
    <row r="12" spans="1:8" ht="12">
      <c r="A12" s="297" t="s">
        <v>293</v>
      </c>
      <c r="B12" s="298" t="s">
        <v>294</v>
      </c>
      <c r="C12" s="45">
        <v>31</v>
      </c>
      <c r="D12" s="45">
        <v>28</v>
      </c>
      <c r="E12" s="299" t="s">
        <v>77</v>
      </c>
      <c r="F12" s="547" t="s">
        <v>295</v>
      </c>
      <c r="G12" s="548">
        <v>1004</v>
      </c>
      <c r="H12" s="548">
        <v>648</v>
      </c>
    </row>
    <row r="13" spans="1:18" ht="12">
      <c r="A13" s="297" t="s">
        <v>296</v>
      </c>
      <c r="B13" s="298" t="s">
        <v>297</v>
      </c>
      <c r="C13" s="45">
        <v>5</v>
      </c>
      <c r="D13" s="45">
        <v>5</v>
      </c>
      <c r="E13" s="300" t="s">
        <v>50</v>
      </c>
      <c r="F13" s="549" t="s">
        <v>298</v>
      </c>
      <c r="G13" s="546">
        <f>SUM(G9:G12)</f>
        <v>1452</v>
      </c>
      <c r="H13" s="546">
        <f>SUM(H9:H12)</f>
        <v>1165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299</v>
      </c>
      <c r="B14" s="298" t="s">
        <v>300</v>
      </c>
      <c r="C14" s="45">
        <v>99</v>
      </c>
      <c r="D14" s="45">
        <v>4</v>
      </c>
      <c r="E14" s="299"/>
      <c r="F14" s="550"/>
      <c r="G14" s="551"/>
      <c r="H14" s="551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2" t="s">
        <v>304</v>
      </c>
      <c r="G15" s="548"/>
      <c r="H15" s="548"/>
    </row>
    <row r="16" spans="1:8" ht="12">
      <c r="A16" s="297" t="s">
        <v>305</v>
      </c>
      <c r="B16" s="298" t="s">
        <v>306</v>
      </c>
      <c r="C16" s="46">
        <v>4</v>
      </c>
      <c r="D16" s="46">
        <v>2</v>
      </c>
      <c r="E16" s="297" t="s">
        <v>307</v>
      </c>
      <c r="F16" s="550" t="s">
        <v>308</v>
      </c>
      <c r="G16" s="553"/>
      <c r="H16" s="553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1"/>
      <c r="H17" s="551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1"/>
      <c r="H18" s="551"/>
    </row>
    <row r="19" spans="1:15" ht="12">
      <c r="A19" s="300" t="s">
        <v>50</v>
      </c>
      <c r="B19" s="302" t="s">
        <v>314</v>
      </c>
      <c r="C19" s="48">
        <f>SUM(C9:C15)+C16</f>
        <v>576</v>
      </c>
      <c r="D19" s="48">
        <f>SUM(D9:D15)+D16</f>
        <v>506</v>
      </c>
      <c r="E19" s="303" t="s">
        <v>315</v>
      </c>
      <c r="F19" s="550" t="s">
        <v>316</v>
      </c>
      <c r="G19" s="548">
        <v>0</v>
      </c>
      <c r="H19" s="548">
        <v>10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317</v>
      </c>
      <c r="F20" s="550" t="s">
        <v>318</v>
      </c>
      <c r="G20" s="548">
        <v>54</v>
      </c>
      <c r="H20" s="548">
        <v>43</v>
      </c>
    </row>
    <row r="21" spans="1:8" ht="24">
      <c r="A21" s="295" t="s">
        <v>319</v>
      </c>
      <c r="B21" s="304"/>
      <c r="C21" s="314"/>
      <c r="D21" s="314"/>
      <c r="E21" s="297" t="s">
        <v>320</v>
      </c>
      <c r="F21" s="550" t="s">
        <v>321</v>
      </c>
      <c r="G21" s="548"/>
      <c r="H21" s="548"/>
    </row>
    <row r="22" spans="1:8" ht="24">
      <c r="A22" s="303" t="s">
        <v>322</v>
      </c>
      <c r="B22" s="304" t="s">
        <v>323</v>
      </c>
      <c r="C22" s="45">
        <v>613</v>
      </c>
      <c r="D22" s="45">
        <v>492</v>
      </c>
      <c r="E22" s="303" t="s">
        <v>324</v>
      </c>
      <c r="F22" s="550" t="s">
        <v>325</v>
      </c>
      <c r="G22" s="548"/>
      <c r="H22" s="548">
        <v>0</v>
      </c>
    </row>
    <row r="23" spans="1:8" ht="24">
      <c r="A23" s="297" t="s">
        <v>326</v>
      </c>
      <c r="B23" s="304" t="s">
        <v>327</v>
      </c>
      <c r="C23" s="45">
        <v>0</v>
      </c>
      <c r="D23" s="45"/>
      <c r="E23" s="297" t="s">
        <v>328</v>
      </c>
      <c r="F23" s="550" t="s">
        <v>329</v>
      </c>
      <c r="G23" s="548"/>
      <c r="H23" s="548"/>
    </row>
    <row r="24" spans="1:18" ht="12">
      <c r="A24" s="297" t="s">
        <v>330</v>
      </c>
      <c r="B24" s="304" t="s">
        <v>331</v>
      </c>
      <c r="C24" s="45">
        <v>1</v>
      </c>
      <c r="D24" s="45">
        <v>1</v>
      </c>
      <c r="E24" s="300" t="s">
        <v>102</v>
      </c>
      <c r="F24" s="552" t="s">
        <v>332</v>
      </c>
      <c r="G24" s="546">
        <f>SUM(G19:G23)</f>
        <v>54</v>
      </c>
      <c r="H24" s="546">
        <f>SUM(H19:H23)</f>
        <v>53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77</v>
      </c>
      <c r="B25" s="304" t="s">
        <v>333</v>
      </c>
      <c r="C25" s="45">
        <v>14</v>
      </c>
      <c r="D25" s="45">
        <v>29</v>
      </c>
      <c r="E25" s="301"/>
      <c r="F25" s="303"/>
      <c r="G25" s="551"/>
      <c r="H25" s="551"/>
    </row>
    <row r="26" spans="1:14" ht="12">
      <c r="A26" s="300" t="s">
        <v>75</v>
      </c>
      <c r="B26" s="305" t="s">
        <v>334</v>
      </c>
      <c r="C26" s="48">
        <f>SUM(C22:C25)</f>
        <v>628</v>
      </c>
      <c r="D26" s="48">
        <f>SUM(D22:D25)</f>
        <v>522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335</v>
      </c>
      <c r="B28" s="292" t="s">
        <v>336</v>
      </c>
      <c r="C28" s="49">
        <f>C26+C19</f>
        <v>1204</v>
      </c>
      <c r="D28" s="49">
        <f>D26+D19</f>
        <v>1028</v>
      </c>
      <c r="E28" s="126" t="s">
        <v>337</v>
      </c>
      <c r="F28" s="552" t="s">
        <v>338</v>
      </c>
      <c r="G28" s="546">
        <f>G13+G15+G24</f>
        <v>1506</v>
      </c>
      <c r="H28" s="546">
        <f>H13+H15+H24</f>
        <v>1218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339</v>
      </c>
      <c r="B30" s="292" t="s">
        <v>340</v>
      </c>
      <c r="C30" s="49">
        <f>IF((G28-C28)&gt;0,G28-C28,0)</f>
        <v>302</v>
      </c>
      <c r="D30" s="49">
        <f>IF((H28-D28)&gt;0,H28-D28,0)</f>
        <v>190</v>
      </c>
      <c r="E30" s="126" t="s">
        <v>341</v>
      </c>
      <c r="F30" s="552" t="s">
        <v>342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5" t="s">
        <v>343</v>
      </c>
      <c r="C31" s="45"/>
      <c r="D31" s="45"/>
      <c r="E31" s="295" t="s">
        <v>851</v>
      </c>
      <c r="F31" s="550" t="s">
        <v>344</v>
      </c>
      <c r="G31" s="548"/>
      <c r="H31" s="548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50" t="s">
        <v>348</v>
      </c>
      <c r="G32" s="548"/>
      <c r="H32" s="548"/>
    </row>
    <row r="33" spans="1:18" ht="12">
      <c r="A33" s="127" t="s">
        <v>349</v>
      </c>
      <c r="B33" s="305" t="s">
        <v>350</v>
      </c>
      <c r="C33" s="48">
        <f>C28+C31+C32</f>
        <v>1204</v>
      </c>
      <c r="D33" s="48">
        <f>D28+D31+D32</f>
        <v>1028</v>
      </c>
      <c r="E33" s="126" t="s">
        <v>351</v>
      </c>
      <c r="F33" s="552" t="s">
        <v>352</v>
      </c>
      <c r="G33" s="52">
        <f>G32+G31+G28</f>
        <v>1506</v>
      </c>
      <c r="H33" s="52">
        <f>H32+H31+H28</f>
        <v>1218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353</v>
      </c>
      <c r="B34" s="292" t="s">
        <v>354</v>
      </c>
      <c r="C34" s="49">
        <f>IF((G33-C33)&gt;0,G33-C33,0)</f>
        <v>302</v>
      </c>
      <c r="D34" s="49">
        <f>IF((H33-D33)&gt;0,H33-D33,0)</f>
        <v>190</v>
      </c>
      <c r="E34" s="127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359</v>
      </c>
      <c r="B36" s="304" t="s">
        <v>360</v>
      </c>
      <c r="C36" s="45">
        <v>0</v>
      </c>
      <c r="D36" s="45"/>
      <c r="E36" s="307"/>
      <c r="F36" s="303"/>
      <c r="G36" s="551"/>
      <c r="H36" s="551"/>
    </row>
    <row r="37" spans="1:8" ht="24">
      <c r="A37" s="308" t="s">
        <v>361</v>
      </c>
      <c r="B37" s="309" t="s">
        <v>362</v>
      </c>
      <c r="C37" s="429">
        <v>0</v>
      </c>
      <c r="D37" s="429"/>
      <c r="E37" s="307"/>
      <c r="F37" s="555"/>
      <c r="G37" s="551"/>
      <c r="H37" s="551"/>
    </row>
    <row r="38" spans="1:8" ht="12">
      <c r="A38" s="310" t="s">
        <v>363</v>
      </c>
      <c r="B38" s="309" t="s">
        <v>364</v>
      </c>
      <c r="C38" s="125"/>
      <c r="D38" s="125"/>
      <c r="E38" s="307"/>
      <c r="F38" s="555"/>
      <c r="G38" s="551"/>
      <c r="H38" s="551"/>
    </row>
    <row r="39" spans="1:18" ht="12">
      <c r="A39" s="311" t="s">
        <v>365</v>
      </c>
      <c r="B39" s="128" t="s">
        <v>366</v>
      </c>
      <c r="C39" s="458">
        <f>+IF((G33-C33-C35)&gt;0,G33-C33-C35,0)</f>
        <v>302</v>
      </c>
      <c r="D39" s="458">
        <f>+IF((H33-D33-D35)&gt;0,H33-D33-D35,0)</f>
        <v>190</v>
      </c>
      <c r="E39" s="312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6" t="s">
        <v>371</v>
      </c>
      <c r="G40" s="548"/>
      <c r="H40" s="548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302</v>
      </c>
      <c r="D41" s="51">
        <f>IF(H39=0,IF(D39-D40&gt;0,D39-D40+H40,0),IF(H39-H40&lt;0,H40-H39+D39,0))</f>
        <v>190</v>
      </c>
      <c r="E41" s="126" t="s">
        <v>374</v>
      </c>
      <c r="F41" s="569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376</v>
      </c>
      <c r="B42" s="291" t="s">
        <v>377</v>
      </c>
      <c r="C42" s="52">
        <f>C33+C35+C39</f>
        <v>1506</v>
      </c>
      <c r="D42" s="52">
        <f>D33+D35+D39</f>
        <v>1218</v>
      </c>
      <c r="E42" s="127" t="s">
        <v>378</v>
      </c>
      <c r="F42" s="128" t="s">
        <v>379</v>
      </c>
      <c r="G42" s="52">
        <f>G39+G33</f>
        <v>1506</v>
      </c>
      <c r="H42" s="52">
        <f>H39+H33</f>
        <v>1218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82" t="s">
        <v>855</v>
      </c>
      <c r="B45" s="582"/>
      <c r="C45" s="582"/>
      <c r="D45" s="582"/>
      <c r="E45" s="582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271</v>
      </c>
      <c r="B48" s="575"/>
      <c r="C48" s="426" t="s">
        <v>380</v>
      </c>
      <c r="D48" s="590" t="s">
        <v>863</v>
      </c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778</v>
      </c>
      <c r="D50" s="578" t="s">
        <v>861</v>
      </c>
      <c r="E50" s="578"/>
      <c r="F50" s="578"/>
      <c r="G50" s="578"/>
      <c r="H50" s="578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382</v>
      </c>
      <c r="B4" s="468" t="str">
        <f>БАЛАНС!E3</f>
        <v>"Лизингова компания" АД</v>
      </c>
      <c r="C4" s="539" t="s">
        <v>1</v>
      </c>
      <c r="D4" s="539">
        <f>БАЛАНС!H3</f>
        <v>121126583</v>
      </c>
      <c r="E4" s="322"/>
      <c r="F4" s="322"/>
    </row>
    <row r="5" spans="1:4" ht="15">
      <c r="A5" s="468" t="s">
        <v>273</v>
      </c>
      <c r="B5" s="468">
        <f>БАЛАНС!E4</f>
        <v>0</v>
      </c>
      <c r="C5" s="540" t="s">
        <v>3</v>
      </c>
      <c r="D5" s="539">
        <f>БАЛАНС!H4</f>
        <v>1260</v>
      </c>
    </row>
    <row r="6" spans="1:6" ht="12" customHeight="1">
      <c r="A6" s="469" t="s">
        <v>4</v>
      </c>
      <c r="B6" s="504" t="str">
        <f>БАЛАНС!E5</f>
        <v>към 30-09-2008</v>
      </c>
      <c r="C6" s="470"/>
      <c r="D6" s="471" t="s">
        <v>274</v>
      </c>
      <c r="F6" s="324"/>
    </row>
    <row r="7" spans="1:6" ht="33.75" customHeight="1">
      <c r="A7" s="325" t="s">
        <v>383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6830</v>
      </c>
      <c r="D10" s="53">
        <v>6094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-5921</v>
      </c>
      <c r="D11" s="53">
        <v>-6891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>
        <v>0</v>
      </c>
      <c r="D12" s="53">
        <v>0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-34</v>
      </c>
      <c r="D13" s="53">
        <v>-33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37</v>
      </c>
      <c r="D14" s="53">
        <v>66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-48</v>
      </c>
      <c r="D15" s="53">
        <v>-12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>
        <v>-191</v>
      </c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-20</v>
      </c>
      <c r="D19" s="53">
        <v>-464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653</v>
      </c>
      <c r="D20" s="54">
        <f>SUM(D10:D19)</f>
        <v>-1240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-330</v>
      </c>
      <c r="D22" s="53">
        <v>-1008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>
        <v>178</v>
      </c>
      <c r="D23" s="53">
        <v>12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318"/>
      <c r="D24" s="53">
        <v>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>
        <v>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>
        <v>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>
        <v>43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-152</v>
      </c>
      <c r="D32" s="54">
        <f>SUM(D22:D31)</f>
        <v>-953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318">
        <v>3759</v>
      </c>
      <c r="D36" s="53">
        <v>4759</v>
      </c>
      <c r="E36" s="129"/>
      <c r="F36" s="129"/>
    </row>
    <row r="37" spans="1:6" ht="12">
      <c r="A37" s="331" t="s">
        <v>436</v>
      </c>
      <c r="B37" s="332" t="s">
        <v>437</v>
      </c>
      <c r="C37" s="53">
        <v>-3984</v>
      </c>
      <c r="D37" s="53">
        <v>-2640</v>
      </c>
      <c r="E37" s="129"/>
      <c r="F37" s="129"/>
    </row>
    <row r="38" spans="1:6" ht="12">
      <c r="A38" s="331" t="s">
        <v>438</v>
      </c>
      <c r="B38" s="332" t="s">
        <v>439</v>
      </c>
      <c r="C38" s="53"/>
      <c r="D38" s="53"/>
      <c r="E38" s="129"/>
      <c r="F38" s="129"/>
    </row>
    <row r="39" spans="1:6" ht="12">
      <c r="A39" s="331" t="s">
        <v>440</v>
      </c>
      <c r="B39" s="332" t="s">
        <v>441</v>
      </c>
      <c r="C39" s="53">
        <v>-269</v>
      </c>
      <c r="D39" s="53">
        <v>-399</v>
      </c>
      <c r="E39" s="129"/>
      <c r="F39" s="129"/>
    </row>
    <row r="40" spans="1:6" ht="12">
      <c r="A40" s="331" t="s">
        <v>442</v>
      </c>
      <c r="B40" s="332" t="s">
        <v>443</v>
      </c>
      <c r="C40" s="53">
        <v>-12</v>
      </c>
      <c r="D40" s="53">
        <v>0</v>
      </c>
      <c r="E40" s="129"/>
      <c r="F40" s="129"/>
    </row>
    <row r="41" spans="1:8" ht="12">
      <c r="A41" s="331" t="s">
        <v>444</v>
      </c>
      <c r="B41" s="332" t="s">
        <v>445</v>
      </c>
      <c r="C41" s="53">
        <v>-2</v>
      </c>
      <c r="D41" s="53">
        <v>-23</v>
      </c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-508</v>
      </c>
      <c r="D42" s="54">
        <f>SUM(D34:D41)</f>
        <v>1697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-7</v>
      </c>
      <c r="D43" s="54">
        <f>D42+D32+D20</f>
        <v>-496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14</v>
      </c>
      <c r="D44" s="131">
        <v>540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7</v>
      </c>
      <c r="D45" s="54">
        <f>D44+D43</f>
        <v>44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7</v>
      </c>
      <c r="D46" s="55">
        <v>44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7"/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865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">
      <selection activeCell="B3" sqref="B3:I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5" t="s">
        <v>458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0</v>
      </c>
      <c r="B3" s="596" t="str">
        <f>БАЛАНС!E3</f>
        <v>"Лизингова компания" АД</v>
      </c>
      <c r="C3" s="596"/>
      <c r="D3" s="596"/>
      <c r="E3" s="596"/>
      <c r="F3" s="596"/>
      <c r="G3" s="596"/>
      <c r="H3" s="596"/>
      <c r="I3" s="596"/>
      <c r="J3" s="474"/>
      <c r="K3" s="598" t="s">
        <v>1</v>
      </c>
      <c r="L3" s="598"/>
      <c r="M3" s="476">
        <f>БАЛАНС!H3</f>
        <v>121126583</v>
      </c>
      <c r="N3" s="2"/>
    </row>
    <row r="4" spans="1:15" s="530" customFormat="1" ht="13.5" customHeight="1">
      <c r="A4" s="465" t="s">
        <v>459</v>
      </c>
      <c r="B4" s="596">
        <f>БАЛАНС!E4</f>
        <v>0</v>
      </c>
      <c r="C4" s="596"/>
      <c r="D4" s="596"/>
      <c r="E4" s="596"/>
      <c r="F4" s="596"/>
      <c r="G4" s="596"/>
      <c r="H4" s="596"/>
      <c r="I4" s="596"/>
      <c r="J4" s="135"/>
      <c r="K4" s="592" t="s">
        <v>3</v>
      </c>
      <c r="L4" s="592"/>
      <c r="M4" s="476">
        <f>БАЛАНС!H4</f>
        <v>1260</v>
      </c>
      <c r="N4" s="3"/>
      <c r="O4" s="3"/>
    </row>
    <row r="5" spans="1:14" s="530" customFormat="1" ht="12.75" customHeight="1">
      <c r="A5" s="465" t="s">
        <v>4</v>
      </c>
      <c r="B5" s="593" t="str">
        <f>БАЛАНС!E5</f>
        <v>към 30-09-2008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1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1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476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7">
        <f>БАЛАНС!H17</f>
        <v>500</v>
      </c>
      <c r="D11" s="57">
        <f>БАЛАНС!H19</f>
        <v>0</v>
      </c>
      <c r="E11" s="57">
        <f>БАЛАНС!H20</f>
        <v>0</v>
      </c>
      <c r="F11" s="57">
        <f>БАЛАНС!H22</f>
        <v>19</v>
      </c>
      <c r="G11" s="57">
        <f>БАЛАНС!H23</f>
        <v>0</v>
      </c>
      <c r="H11" s="59"/>
      <c r="I11" s="57">
        <f>БАЛАНС!H28+БАЛАНС!H31</f>
        <v>314</v>
      </c>
      <c r="J11" s="57">
        <f>БАЛАНС!H29+БАЛАНС!H32</f>
        <v>0</v>
      </c>
      <c r="K11" s="59"/>
      <c r="L11" s="343">
        <f>SUM(C11:K11)</f>
        <v>833</v>
      </c>
      <c r="M11" s="57">
        <f>БАЛАНС!H39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>
        <v>0</v>
      </c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500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19</v>
      </c>
      <c r="G15" s="60">
        <f t="shared" si="2"/>
        <v>0</v>
      </c>
      <c r="H15" s="60">
        <f t="shared" si="2"/>
        <v>0</v>
      </c>
      <c r="I15" s="60">
        <f t="shared" si="2"/>
        <v>314</v>
      </c>
      <c r="J15" s="60">
        <f t="shared" si="2"/>
        <v>0</v>
      </c>
      <c r="K15" s="60">
        <f t="shared" si="2"/>
        <v>0</v>
      </c>
      <c r="L15" s="343">
        <f t="shared" si="1"/>
        <v>833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f>+БАЛАНС!G31</f>
        <v>302</v>
      </c>
      <c r="J16" s="344">
        <f>+БАЛАНС!G32</f>
        <v>0</v>
      </c>
      <c r="K16" s="59"/>
      <c r="L16" s="343">
        <f t="shared" si="1"/>
        <v>302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136</v>
      </c>
      <c r="G17" s="61">
        <f t="shared" si="3"/>
        <v>0</v>
      </c>
      <c r="H17" s="61">
        <f t="shared" si="3"/>
        <v>0</v>
      </c>
      <c r="I17" s="61">
        <f t="shared" si="3"/>
        <v>-236</v>
      </c>
      <c r="J17" s="61">
        <f>J18+J19</f>
        <v>0</v>
      </c>
      <c r="K17" s="61">
        <f t="shared" si="3"/>
        <v>0</v>
      </c>
      <c r="L17" s="343">
        <f t="shared" si="1"/>
        <v>-100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>
        <v>-100</v>
      </c>
      <c r="J18" s="59"/>
      <c r="K18" s="59"/>
      <c r="L18" s="343">
        <f t="shared" si="1"/>
        <v>-100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>
        <v>136</v>
      </c>
      <c r="G19" s="59"/>
      <c r="H19" s="59"/>
      <c r="I19" s="59">
        <v>-136</v>
      </c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500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155</v>
      </c>
      <c r="G29" s="58">
        <f t="shared" si="6"/>
        <v>0</v>
      </c>
      <c r="H29" s="58">
        <f t="shared" si="6"/>
        <v>0</v>
      </c>
      <c r="I29" s="58">
        <f t="shared" si="6"/>
        <v>380</v>
      </c>
      <c r="J29" s="58">
        <f t="shared" si="6"/>
        <v>0</v>
      </c>
      <c r="K29" s="58">
        <f t="shared" si="6"/>
        <v>0</v>
      </c>
      <c r="L29" s="343">
        <f t="shared" si="1"/>
        <v>1035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500</v>
      </c>
      <c r="D32" s="58">
        <f t="shared" si="7"/>
        <v>0</v>
      </c>
      <c r="E32" s="58">
        <f t="shared" si="7"/>
        <v>0</v>
      </c>
      <c r="F32" s="58">
        <f t="shared" si="7"/>
        <v>155</v>
      </c>
      <c r="G32" s="58">
        <f t="shared" si="7"/>
        <v>0</v>
      </c>
      <c r="H32" s="58">
        <f t="shared" si="7"/>
        <v>0</v>
      </c>
      <c r="I32" s="58">
        <f t="shared" si="7"/>
        <v>380</v>
      </c>
      <c r="J32" s="58">
        <f t="shared" si="7"/>
        <v>0</v>
      </c>
      <c r="K32" s="58">
        <f t="shared" si="7"/>
        <v>0</v>
      </c>
      <c r="L32" s="343">
        <f t="shared" si="1"/>
        <v>1035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 t="s">
        <v>866</v>
      </c>
      <c r="L34" s="347"/>
      <c r="M34" s="347"/>
      <c r="N34" s="11"/>
    </row>
    <row r="35" spans="1:14" ht="14.25" customHeight="1">
      <c r="A35" s="597" t="s">
        <v>856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5" t="s">
        <v>862</v>
      </c>
      <c r="L35" s="15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594"/>
      <c r="L37" s="594"/>
      <c r="M37" s="347"/>
      <c r="N37" s="11"/>
    </row>
    <row r="38" spans="1:14" ht="12">
      <c r="A38" s="452"/>
      <c r="B38" s="594"/>
      <c r="C38" s="594"/>
      <c r="D38" s="594"/>
      <c r="E38" s="594"/>
      <c r="F38" s="594"/>
      <c r="G38" s="594"/>
      <c r="H38" s="594"/>
      <c r="I38" s="594"/>
      <c r="J38" s="536"/>
      <c r="K38" s="536"/>
      <c r="L38" s="594"/>
      <c r="M38" s="594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B38:C38"/>
    <mergeCell ref="K37:L3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1" t="s">
        <v>382</v>
      </c>
      <c r="B2" s="612"/>
      <c r="C2" s="613" t="str">
        <f>БАЛАНС!E3</f>
        <v>"Лизингова компания" АД</v>
      </c>
      <c r="D2" s="613"/>
      <c r="E2" s="613"/>
      <c r="F2" s="613"/>
      <c r="G2" s="613"/>
      <c r="H2" s="613"/>
      <c r="I2" s="481"/>
      <c r="J2" s="481"/>
      <c r="K2" s="481"/>
      <c r="L2" s="481"/>
      <c r="M2" s="482" t="s">
        <v>1</v>
      </c>
      <c r="N2" s="480"/>
      <c r="O2" s="480">
        <f>БАЛАНС!H3</f>
        <v>121126583</v>
      </c>
      <c r="P2" s="481"/>
      <c r="Q2" s="481"/>
      <c r="R2" s="524"/>
    </row>
    <row r="3" spans="1:18" ht="15">
      <c r="A3" s="611" t="s">
        <v>4</v>
      </c>
      <c r="B3" s="612"/>
      <c r="C3" s="614" t="str">
        <f>БАЛАНС!E5</f>
        <v>към 30-09-2008</v>
      </c>
      <c r="D3" s="614"/>
      <c r="E3" s="614"/>
      <c r="F3" s="483"/>
      <c r="G3" s="483"/>
      <c r="H3" s="483"/>
      <c r="I3" s="483"/>
      <c r="J3" s="483"/>
      <c r="K3" s="483"/>
      <c r="L3" s="483"/>
      <c r="M3" s="603" t="s">
        <v>3</v>
      </c>
      <c r="N3" s="603"/>
      <c r="O3" s="480">
        <f>БАЛАНС!H4</f>
        <v>1260</v>
      </c>
      <c r="P3" s="484"/>
      <c r="Q3" s="484"/>
      <c r="R3" s="525"/>
    </row>
    <row r="4" spans="1:18" ht="12">
      <c r="A4" s="485" t="s">
        <v>521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522</v>
      </c>
    </row>
    <row r="5" spans="1:18" s="99" customFormat="1" ht="30.75" customHeight="1">
      <c r="A5" s="604" t="s">
        <v>462</v>
      </c>
      <c r="B5" s="605"/>
      <c r="C5" s="608" t="s">
        <v>7</v>
      </c>
      <c r="D5" s="356" t="s">
        <v>523</v>
      </c>
      <c r="E5" s="356"/>
      <c r="F5" s="356"/>
      <c r="G5" s="356"/>
      <c r="H5" s="356" t="s">
        <v>524</v>
      </c>
      <c r="I5" s="356"/>
      <c r="J5" s="601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1" t="s">
        <v>527</v>
      </c>
      <c r="R5" s="601" t="s">
        <v>528</v>
      </c>
    </row>
    <row r="6" spans="1:18" s="99" customFormat="1" ht="48">
      <c r="A6" s="606"/>
      <c r="B6" s="607"/>
      <c r="C6" s="60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2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2"/>
      <c r="R6" s="602"/>
    </row>
    <row r="7" spans="1:18" s="99" customFormat="1" ht="12">
      <c r="A7" s="359" t="s">
        <v>538</v>
      </c>
      <c r="B7" s="359"/>
      <c r="C7" s="360" t="s">
        <v>14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645</v>
      </c>
      <c r="E11" s="188">
        <v>1</v>
      </c>
      <c r="F11" s="188">
        <v>0</v>
      </c>
      <c r="G11" s="73">
        <f t="shared" si="2"/>
        <v>646</v>
      </c>
      <c r="H11" s="64"/>
      <c r="I11" s="64"/>
      <c r="J11" s="73">
        <f t="shared" si="3"/>
        <v>646</v>
      </c>
      <c r="K11" s="64">
        <v>627</v>
      </c>
      <c r="L11" s="64">
        <v>15</v>
      </c>
      <c r="M11" s="64">
        <v>0</v>
      </c>
      <c r="N11" s="73">
        <f t="shared" si="4"/>
        <v>642</v>
      </c>
      <c r="O11" s="64"/>
      <c r="P11" s="64"/>
      <c r="Q11" s="73">
        <f t="shared" si="0"/>
        <v>642</v>
      </c>
      <c r="R11" s="73">
        <f t="shared" si="1"/>
        <v>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1752</v>
      </c>
      <c r="E13" s="188">
        <v>274</v>
      </c>
      <c r="F13" s="188">
        <v>496</v>
      </c>
      <c r="G13" s="73">
        <f t="shared" si="2"/>
        <v>1530</v>
      </c>
      <c r="H13" s="64"/>
      <c r="I13" s="64"/>
      <c r="J13" s="73">
        <f t="shared" si="3"/>
        <v>1530</v>
      </c>
      <c r="K13" s="64">
        <v>659</v>
      </c>
      <c r="L13" s="64">
        <v>303</v>
      </c>
      <c r="M13" s="64">
        <v>389</v>
      </c>
      <c r="N13" s="73">
        <f t="shared" si="4"/>
        <v>573</v>
      </c>
      <c r="O13" s="64"/>
      <c r="P13" s="64"/>
      <c r="Q13" s="73">
        <f t="shared" si="0"/>
        <v>573</v>
      </c>
      <c r="R13" s="73">
        <f t="shared" si="1"/>
        <v>957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3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559</v>
      </c>
      <c r="B16" s="192" t="s">
        <v>560</v>
      </c>
      <c r="C16" s="366" t="s">
        <v>561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2397</v>
      </c>
      <c r="E17" s="193">
        <f>SUM(E9:E16)</f>
        <v>275</v>
      </c>
      <c r="F17" s="193">
        <f>SUM(F9:F16)</f>
        <v>496</v>
      </c>
      <c r="G17" s="73">
        <f t="shared" si="2"/>
        <v>2176</v>
      </c>
      <c r="H17" s="74">
        <f>SUM(H9:H16)</f>
        <v>0</v>
      </c>
      <c r="I17" s="74">
        <f>SUM(I9:I16)</f>
        <v>0</v>
      </c>
      <c r="J17" s="73">
        <f t="shared" si="3"/>
        <v>2176</v>
      </c>
      <c r="K17" s="74">
        <f>SUM(K9:K16)</f>
        <v>1286</v>
      </c>
      <c r="L17" s="74">
        <f>SUM(L9:L16)</f>
        <v>318</v>
      </c>
      <c r="M17" s="74">
        <f>SUM(M9:M16)</f>
        <v>389</v>
      </c>
      <c r="N17" s="73">
        <f t="shared" si="4"/>
        <v>1215</v>
      </c>
      <c r="O17" s="74">
        <f>SUM(O9:O16)</f>
        <v>0</v>
      </c>
      <c r="P17" s="74">
        <f>SUM(P9:P16)</f>
        <v>0</v>
      </c>
      <c r="Q17" s="73">
        <f t="shared" si="5"/>
        <v>1215</v>
      </c>
      <c r="R17" s="73">
        <f t="shared" si="6"/>
        <v>961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9</v>
      </c>
      <c r="E22" s="188"/>
      <c r="F22" s="188"/>
      <c r="G22" s="73">
        <f t="shared" si="2"/>
        <v>9</v>
      </c>
      <c r="H22" s="64"/>
      <c r="I22" s="64"/>
      <c r="J22" s="73">
        <f t="shared" si="3"/>
        <v>9</v>
      </c>
      <c r="K22" s="64">
        <v>9</v>
      </c>
      <c r="L22" s="64"/>
      <c r="M22" s="64"/>
      <c r="N22" s="73">
        <f t="shared" si="4"/>
        <v>9</v>
      </c>
      <c r="O22" s="64"/>
      <c r="P22" s="64"/>
      <c r="Q22" s="73">
        <f t="shared" si="5"/>
        <v>9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835</v>
      </c>
      <c r="C25" s="375" t="s">
        <v>580</v>
      </c>
      <c r="D25" s="189">
        <f>SUM(D21:D24)</f>
        <v>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9</v>
      </c>
      <c r="H25" s="65">
        <f t="shared" si="7"/>
        <v>0</v>
      </c>
      <c r="I25" s="65">
        <f t="shared" si="7"/>
        <v>0</v>
      </c>
      <c r="J25" s="66">
        <f t="shared" si="3"/>
        <v>9</v>
      </c>
      <c r="K25" s="65">
        <f t="shared" si="7"/>
        <v>9</v>
      </c>
      <c r="L25" s="65">
        <f t="shared" si="7"/>
        <v>0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849</v>
      </c>
      <c r="C27" s="379" t="s">
        <v>583</v>
      </c>
      <c r="D27" s="191">
        <f>SUM(D28:D31)</f>
        <v>11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11</v>
      </c>
      <c r="H27" s="69">
        <f t="shared" si="8"/>
        <v>0</v>
      </c>
      <c r="I27" s="69">
        <f t="shared" si="8"/>
        <v>0</v>
      </c>
      <c r="J27" s="70">
        <f t="shared" si="3"/>
        <v>11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105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107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111</v>
      </c>
      <c r="C30" s="366" t="s">
        <v>586</v>
      </c>
      <c r="D30" s="188">
        <v>11</v>
      </c>
      <c r="E30" s="188"/>
      <c r="F30" s="188"/>
      <c r="G30" s="73">
        <f t="shared" si="2"/>
        <v>11</v>
      </c>
      <c r="H30" s="71"/>
      <c r="I30" s="71"/>
      <c r="J30" s="73">
        <f t="shared" si="3"/>
        <v>11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113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119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850</v>
      </c>
      <c r="C38" s="368" t="s">
        <v>599</v>
      </c>
      <c r="D38" s="193">
        <f>D27+D32+D37</f>
        <v>11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11</v>
      </c>
      <c r="H38" s="74">
        <f t="shared" si="12"/>
        <v>0</v>
      </c>
      <c r="I38" s="74">
        <f t="shared" si="12"/>
        <v>0</v>
      </c>
      <c r="J38" s="73">
        <f t="shared" si="3"/>
        <v>11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600</v>
      </c>
      <c r="B39" s="369" t="s">
        <v>601</v>
      </c>
      <c r="C39" s="368" t="s">
        <v>602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603</v>
      </c>
      <c r="C40" s="358" t="s">
        <v>604</v>
      </c>
      <c r="D40" s="436">
        <f>D17+D18+D19+D25+D38+D39</f>
        <v>2417</v>
      </c>
      <c r="E40" s="436">
        <f>E17+E18+E19+E25+E38+E39</f>
        <v>275</v>
      </c>
      <c r="F40" s="436">
        <f aca="true" t="shared" si="13" ref="F40:R40">F17+F18+F19+F25+F38+F39</f>
        <v>496</v>
      </c>
      <c r="G40" s="436">
        <f t="shared" si="13"/>
        <v>2196</v>
      </c>
      <c r="H40" s="436">
        <f t="shared" si="13"/>
        <v>0</v>
      </c>
      <c r="I40" s="436">
        <f t="shared" si="13"/>
        <v>0</v>
      </c>
      <c r="J40" s="436">
        <f t="shared" si="13"/>
        <v>2196</v>
      </c>
      <c r="K40" s="436">
        <f t="shared" si="13"/>
        <v>1295</v>
      </c>
      <c r="L40" s="436">
        <f t="shared" si="13"/>
        <v>318</v>
      </c>
      <c r="M40" s="436">
        <f t="shared" si="13"/>
        <v>389</v>
      </c>
      <c r="N40" s="436">
        <f t="shared" si="13"/>
        <v>1224</v>
      </c>
      <c r="O40" s="436">
        <f t="shared" si="13"/>
        <v>0</v>
      </c>
      <c r="P40" s="436">
        <f t="shared" si="13"/>
        <v>0</v>
      </c>
      <c r="Q40" s="436">
        <f t="shared" si="13"/>
        <v>1224</v>
      </c>
      <c r="R40" s="436">
        <f t="shared" si="13"/>
        <v>972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/>
      <c r="C44" s="353"/>
      <c r="D44" s="354"/>
      <c r="E44" s="354"/>
      <c r="F44" s="354"/>
      <c r="G44" s="350"/>
      <c r="H44" s="355" t="s">
        <v>864</v>
      </c>
      <c r="I44" s="355"/>
      <c r="J44" s="355"/>
      <c r="K44" s="610"/>
      <c r="L44" s="610"/>
      <c r="M44" s="610"/>
      <c r="N44" s="610"/>
      <c r="O44" s="599" t="s">
        <v>859</v>
      </c>
      <c r="P44" s="600"/>
      <c r="Q44" s="600"/>
      <c r="R44" s="600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606</v>
      </c>
      <c r="B1" s="618"/>
      <c r="C1" s="618"/>
      <c r="D1" s="618"/>
      <c r="E1" s="618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382</v>
      </c>
      <c r="B3" s="621" t="str">
        <f>БАЛАНС!E3</f>
        <v>"Лизингова компания" АД</v>
      </c>
      <c r="C3" s="622"/>
      <c r="D3" s="524" t="s">
        <v>1</v>
      </c>
      <c r="E3" s="106">
        <f>БАЛАНС!H3</f>
        <v>121126583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9" t="str">
        <f>БАЛАНС!E5</f>
        <v>към 30-09-2008</v>
      </c>
      <c r="C4" s="620"/>
      <c r="D4" s="525" t="s">
        <v>3</v>
      </c>
      <c r="E4" s="106">
        <f>БАЛАНС!H4</f>
        <v>1260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607</v>
      </c>
      <c r="B5" s="494"/>
      <c r="C5" s="495"/>
      <c r="D5" s="106"/>
      <c r="E5" s="496" t="s">
        <v>608</v>
      </c>
    </row>
    <row r="6" spans="1:14" s="99" customFormat="1" ht="12">
      <c r="A6" s="388" t="s">
        <v>462</v>
      </c>
      <c r="B6" s="389" t="s">
        <v>7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1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6630</v>
      </c>
      <c r="D16" s="118">
        <f>+D17+D18</f>
        <v>0</v>
      </c>
      <c r="E16" s="119">
        <f t="shared" si="0"/>
        <v>6630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>
        <v>6630</v>
      </c>
      <c r="D17" s="107"/>
      <c r="E17" s="119">
        <f t="shared" si="0"/>
        <v>6630</v>
      </c>
      <c r="F17" s="105"/>
    </row>
    <row r="18" spans="1:6" ht="12">
      <c r="A18" s="395" t="s">
        <v>622</v>
      </c>
      <c r="B18" s="396" t="s">
        <v>630</v>
      </c>
      <c r="C18" s="107"/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6630</v>
      </c>
      <c r="D19" s="103">
        <f>D11+D15+D16</f>
        <v>0</v>
      </c>
      <c r="E19" s="117">
        <f>E11+E15+E16</f>
        <v>6630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54</v>
      </c>
      <c r="D24" s="118">
        <f>SUM(D25:D27)</f>
        <v>54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>
        <v>54</v>
      </c>
      <c r="D27" s="107">
        <v>54</v>
      </c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486</v>
      </c>
      <c r="D28" s="107">
        <v>486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208</v>
      </c>
      <c r="D29" s="107">
        <v>208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>
        <v>0</v>
      </c>
      <c r="D30" s="107">
        <v>0</v>
      </c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20</v>
      </c>
      <c r="D31" s="107">
        <v>20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/>
      <c r="D32" s="107"/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24</v>
      </c>
      <c r="D33" s="104">
        <f>SUM(D34:D37)</f>
        <v>24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>
        <v>24</v>
      </c>
      <c r="D34" s="107">
        <v>24</v>
      </c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>
        <v>0</v>
      </c>
      <c r="D37" s="107">
        <v>0</v>
      </c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3590</v>
      </c>
      <c r="D38" s="104">
        <f>SUM(D39:D42)</f>
        <v>3590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3590</v>
      </c>
      <c r="D42" s="107">
        <v>3590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4382</v>
      </c>
      <c r="D43" s="103">
        <f>D24+D28+D29+D31+D30+D32+D33+D38</f>
        <v>4382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11012</v>
      </c>
      <c r="D44" s="102">
        <f>D43+D21+D19+D9</f>
        <v>4382</v>
      </c>
      <c r="E44" s="117">
        <f>E43+E21+E19+E9</f>
        <v>6630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274</v>
      </c>
    </row>
    <row r="48" spans="1:6" s="99" customFormat="1" ht="24">
      <c r="A48" s="388" t="s">
        <v>462</v>
      </c>
      <c r="B48" s="389" t="s">
        <v>7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13</v>
      </c>
      <c r="B50" s="391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4435</v>
      </c>
      <c r="D56" s="102">
        <f>D57+D59</f>
        <v>0</v>
      </c>
      <c r="E56" s="118">
        <f t="shared" si="1"/>
        <v>4435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3935</v>
      </c>
      <c r="D57" s="107"/>
      <c r="E57" s="118">
        <f t="shared" si="1"/>
        <v>3935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>
        <v>500</v>
      </c>
      <c r="D59" s="107"/>
      <c r="E59" s="118">
        <f t="shared" si="1"/>
        <v>500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137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140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/>
      <c r="D64" s="107"/>
      <c r="E64" s="118">
        <f t="shared" si="1"/>
        <v>0</v>
      </c>
      <c r="F64" s="109"/>
    </row>
    <row r="65" spans="1:6" ht="12">
      <c r="A65" s="395" t="s">
        <v>706</v>
      </c>
      <c r="B65" s="396" t="s">
        <v>707</v>
      </c>
      <c r="C65" s="108"/>
      <c r="D65" s="108"/>
      <c r="E65" s="118">
        <f t="shared" si="1"/>
        <v>0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4435</v>
      </c>
      <c r="D66" s="102">
        <f>D52+D56+D61+D62+D63+D64</f>
        <v>0</v>
      </c>
      <c r="E66" s="118">
        <f t="shared" si="1"/>
        <v>4435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130</v>
      </c>
      <c r="D71" s="104">
        <f>SUM(D72:D74)</f>
        <v>130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/>
      <c r="D72" s="107"/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130</v>
      </c>
      <c r="D73" s="107">
        <v>130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1986</v>
      </c>
      <c r="D75" s="102">
        <f>D76+D78</f>
        <v>1986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>
        <v>1986</v>
      </c>
      <c r="D78" s="107">
        <v>1986</v>
      </c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/>
      <c r="D83" s="107"/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/>
      <c r="D84" s="107"/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117</v>
      </c>
      <c r="D85" s="103">
        <f>SUM(D86:D90)+D94</f>
        <v>117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108</v>
      </c>
      <c r="D87" s="107">
        <v>108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0</v>
      </c>
      <c r="D88" s="107">
        <v>0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3</v>
      </c>
      <c r="D89" s="107">
        <v>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5</v>
      </c>
      <c r="D90" s="102">
        <f>SUM(D91:D93)</f>
        <v>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>
        <v>0</v>
      </c>
      <c r="D91" s="107">
        <v>0</v>
      </c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5</v>
      </c>
      <c r="D92" s="107">
        <v>5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0</v>
      </c>
      <c r="D93" s="107">
        <v>0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4353</v>
      </c>
      <c r="D95" s="107">
        <v>4353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6586</v>
      </c>
      <c r="D96" s="103">
        <f>D85+D80+D75+D71+D95</f>
        <v>6586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11026</v>
      </c>
      <c r="D97" s="103">
        <f>D96+D68+D66</f>
        <v>6586</v>
      </c>
      <c r="E97" s="103">
        <f>E96+E68+E66</f>
        <v>4440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13</v>
      </c>
      <c r="B101" s="394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777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6"/>
      <c r="B109" s="616"/>
      <c r="C109" s="616" t="s">
        <v>864</v>
      </c>
      <c r="D109" s="616"/>
      <c r="E109" s="616"/>
      <c r="F109" s="61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5" t="s">
        <v>859</v>
      </c>
      <c r="D111" s="615"/>
      <c r="E111" s="615"/>
      <c r="F111" s="61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382</v>
      </c>
      <c r="B4" s="623" t="str">
        <f>БАЛАНС!E3</f>
        <v>"Лизингова компания" АД</v>
      </c>
      <c r="C4" s="623"/>
      <c r="D4" s="623"/>
      <c r="E4" s="623"/>
      <c r="F4" s="623"/>
      <c r="G4" s="629" t="s">
        <v>1</v>
      </c>
      <c r="H4" s="629"/>
      <c r="I4" s="498">
        <f>БАЛАНС!H3</f>
        <v>121126583</v>
      </c>
    </row>
    <row r="5" spans="1:9" ht="15">
      <c r="A5" s="499" t="s">
        <v>4</v>
      </c>
      <c r="B5" s="624" t="str">
        <f>БАЛАНС!E5</f>
        <v>към 30-09-2008</v>
      </c>
      <c r="C5" s="624"/>
      <c r="D5" s="624"/>
      <c r="E5" s="624"/>
      <c r="F5" s="624"/>
      <c r="G5" s="627" t="s">
        <v>3</v>
      </c>
      <c r="H5" s="628"/>
      <c r="I5" s="498">
        <f>БАЛАНС!H4</f>
        <v>1260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781</v>
      </c>
    </row>
    <row r="7" spans="1:9" s="518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8" customFormat="1" ht="21.75" customHeight="1">
      <c r="A8" s="139"/>
      <c r="B8" s="80" t="s">
        <v>7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9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791</v>
      </c>
      <c r="B12" s="89" t="s">
        <v>792</v>
      </c>
      <c r="C12" s="437">
        <v>10796</v>
      </c>
      <c r="D12" s="97"/>
      <c r="E12" s="97"/>
      <c r="F12" s="97">
        <v>11</v>
      </c>
      <c r="G12" s="97"/>
      <c r="H12" s="97"/>
      <c r="I12" s="433">
        <f>F12+G12-H12</f>
        <v>11</v>
      </c>
    </row>
    <row r="13" spans="1:9" s="519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9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 ht="12">
      <c r="A16" s="75" t="s">
        <v>77</v>
      </c>
      <c r="B16" s="89" t="s">
        <v>798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9" customFormat="1" ht="12">
      <c r="A17" s="90" t="s">
        <v>562</v>
      </c>
      <c r="B17" s="91" t="s">
        <v>799</v>
      </c>
      <c r="C17" s="84">
        <f aca="true" t="shared" si="1" ref="C17:H17">C12+C13+C15+C16</f>
        <v>10796</v>
      </c>
      <c r="D17" s="84">
        <f t="shared" si="1"/>
        <v>0</v>
      </c>
      <c r="E17" s="84">
        <f t="shared" si="1"/>
        <v>0</v>
      </c>
      <c r="F17" s="84">
        <f t="shared" si="1"/>
        <v>11</v>
      </c>
      <c r="G17" s="84">
        <f t="shared" si="1"/>
        <v>0</v>
      </c>
      <c r="H17" s="84">
        <f t="shared" si="1"/>
        <v>0</v>
      </c>
      <c r="I17" s="433">
        <f t="shared" si="0"/>
        <v>11</v>
      </c>
    </row>
    <row r="18" spans="1:9" s="519" customFormat="1" ht="12">
      <c r="A18" s="87" t="s">
        <v>800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806</v>
      </c>
      <c r="B22" s="89" t="s">
        <v>807</v>
      </c>
      <c r="C22" s="97"/>
      <c r="D22" s="97"/>
      <c r="E22" s="97"/>
      <c r="F22" s="438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/>
      <c r="B30" s="626"/>
      <c r="C30" s="626"/>
      <c r="D30" s="457" t="s">
        <v>816</v>
      </c>
      <c r="E30" s="625" t="s">
        <v>863</v>
      </c>
      <c r="F30" s="625"/>
      <c r="G30" s="625"/>
      <c r="H30" s="419"/>
      <c r="I30" s="625"/>
      <c r="J30" s="625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 t="s">
        <v>859</v>
      </c>
      <c r="E32" s="521"/>
      <c r="F32" s="521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0" t="str">
        <f>БАЛАНС!E3</f>
        <v>"Лизингова компания" АД</v>
      </c>
      <c r="C5" s="630"/>
      <c r="D5" s="630"/>
      <c r="E5" s="568" t="s">
        <v>1</v>
      </c>
      <c r="F5" s="449">
        <f>БАЛАНС!H3</f>
        <v>121126583</v>
      </c>
    </row>
    <row r="6" spans="1:13" ht="15" customHeight="1">
      <c r="A6" s="26" t="s">
        <v>819</v>
      </c>
      <c r="B6" s="631" t="str">
        <f>БАЛАНС!E5</f>
        <v>към 30-09-2008</v>
      </c>
      <c r="C6" s="631"/>
      <c r="D6" s="508"/>
      <c r="E6" s="567" t="s">
        <v>3</v>
      </c>
      <c r="F6" s="509">
        <f>БАЛАНС!H4</f>
        <v>1260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7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8"/>
      <c r="D10" s="428"/>
      <c r="E10" s="428"/>
      <c r="F10" s="428"/>
    </row>
    <row r="11" spans="1:6" ht="18" customHeight="1">
      <c r="A11" s="35" t="s">
        <v>826</v>
      </c>
      <c r="B11" s="36"/>
      <c r="C11" s="428"/>
      <c r="D11" s="428"/>
      <c r="E11" s="428"/>
      <c r="F11" s="428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547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550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562</v>
      </c>
      <c r="B27" s="38" t="s">
        <v>829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8"/>
      <c r="D28" s="428"/>
      <c r="E28" s="428"/>
      <c r="F28" s="440"/>
    </row>
    <row r="29" spans="1:6" ht="12.75">
      <c r="A29" s="35" t="s">
        <v>541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544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547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550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579</v>
      </c>
      <c r="B44" s="38" t="s">
        <v>831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8"/>
      <c r="D45" s="428"/>
      <c r="E45" s="428"/>
      <c r="F45" s="440"/>
    </row>
    <row r="46" spans="1:6" ht="12.75">
      <c r="A46" s="35" t="s">
        <v>857</v>
      </c>
      <c r="B46" s="39"/>
      <c r="C46" s="439">
        <v>11</v>
      </c>
      <c r="D46" s="573">
        <v>0.196</v>
      </c>
      <c r="E46" s="439"/>
      <c r="F46" s="441">
        <f>C46-E46</f>
        <v>11</v>
      </c>
    </row>
    <row r="47" spans="1:6" ht="12.75">
      <c r="A47" s="35" t="s">
        <v>544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547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550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598</v>
      </c>
      <c r="B61" s="38" t="s">
        <v>833</v>
      </c>
      <c r="C61" s="428">
        <f>SUM(C46:C60)</f>
        <v>11</v>
      </c>
      <c r="D61" s="428"/>
      <c r="E61" s="428">
        <f>SUM(E46:E60)</f>
        <v>0</v>
      </c>
      <c r="F61" s="440">
        <f>SUM(F46:F60)</f>
        <v>11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8"/>
      <c r="D62" s="428"/>
      <c r="E62" s="428"/>
      <c r="F62" s="440"/>
    </row>
    <row r="63" spans="1:6" ht="12.75">
      <c r="A63" s="35" t="s">
        <v>541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544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547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550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8">
        <f>C78+C61+C44+C27</f>
        <v>11</v>
      </c>
      <c r="D79" s="428"/>
      <c r="E79" s="428">
        <f>E78+E61+E44+E27</f>
        <v>0</v>
      </c>
      <c r="F79" s="440">
        <f>F78+F61+F44+F27</f>
        <v>11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8"/>
      <c r="D80" s="428"/>
      <c r="E80" s="428"/>
      <c r="F80" s="440"/>
    </row>
    <row r="81" spans="1:6" ht="14.25" customHeight="1">
      <c r="A81" s="35" t="s">
        <v>826</v>
      </c>
      <c r="B81" s="39"/>
      <c r="C81" s="428"/>
      <c r="D81" s="428"/>
      <c r="E81" s="428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547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550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562</v>
      </c>
      <c r="B97" s="38" t="s">
        <v>840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8"/>
      <c r="D98" s="428"/>
      <c r="E98" s="428"/>
      <c r="F98" s="440"/>
    </row>
    <row r="99" spans="1:6" ht="12.75">
      <c r="A99" s="35" t="s">
        <v>541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544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547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550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579</v>
      </c>
      <c r="B114" s="38" t="s">
        <v>841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8"/>
      <c r="D115" s="428"/>
      <c r="E115" s="428"/>
      <c r="F115" s="440"/>
    </row>
    <row r="116" spans="1:6" ht="12.75">
      <c r="A116" s="35" t="s">
        <v>541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544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547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550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598</v>
      </c>
      <c r="B131" s="38" t="s">
        <v>842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8"/>
      <c r="D132" s="428"/>
      <c r="E132" s="428"/>
      <c r="F132" s="440"/>
    </row>
    <row r="133" spans="1:6" ht="12.75">
      <c r="A133" s="35" t="s">
        <v>541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544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547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550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/>
      <c r="B151" s="451"/>
      <c r="C151" s="632" t="s">
        <v>864</v>
      </c>
      <c r="D151" s="632"/>
      <c r="E151" s="632"/>
      <c r="F151" s="632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2" t="s">
        <v>859</v>
      </c>
      <c r="D153" s="632"/>
      <c r="E153" s="632"/>
      <c r="F153" s="632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Lizingova kompania</cp:lastModifiedBy>
  <cp:lastPrinted>2008-10-21T13:07:10Z</cp:lastPrinted>
  <dcterms:created xsi:type="dcterms:W3CDTF">2000-06-29T12:02:40Z</dcterms:created>
  <dcterms:modified xsi:type="dcterms:W3CDTF">2008-10-22T13:16:59Z</dcterms:modified>
  <cp:category/>
  <cp:version/>
  <cp:contentType/>
  <cp:contentStatus/>
</cp:coreProperties>
</file>