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<sst xmlns="http://schemas.openxmlformats.org/spreadsheetml/2006/main" count="1062" uniqueCount="876">
  <si>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</si>
  <si>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</si>
  <si>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</si>
  <si>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</si>
  <si>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</si>
  <si>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</si>
  <si>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</si>
  <si>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</si>
  <si>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</si>
  <si>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</si>
  <si>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</si>
  <si>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</si>
  <si>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</si>
  <si>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</si>
  <si>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</si>
  <si>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</si>
  <si>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</si>
  <si>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</si>
  <si>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</si>
  <si>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</si>
  <si>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</si>
  <si>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</si>
  <si>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</si>
  <si>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</si>
  <si>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</si>
  <si>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</si>
  <si>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</si>
  <si>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</si>
  <si>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</si>
  <si>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</si>
  <si>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</si>
  <si>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</si>
  <si>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</si>
  <si>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</si>
  <si>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</si>
  <si>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</si>
  <si>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</si>
  <si>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</si>
  <si>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</si>
  <si>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</si>
  <si>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</si>
  <si>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</si>
  <si>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</si>
  <si>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</si>
  <si>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</si>
  <si>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</si>
  <si>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</si>
  <si>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</si>
  <si>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</si>
  <si>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</si>
  <si>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</si>
  <si>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</si>
  <si>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</si>
  <si>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</si>
  <si>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</si>
  <si>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</si>
  <si>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</si>
  <si>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</si>
  <si>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</si>
  <si>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</si>
  <si>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</si>
  <si>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</si>
  <si>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</si>
  <si>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</si>
  <si>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</si>
  <si>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</si>
  <si>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</si>
  <si>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</si>
  <si>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</si>
  <si>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</si>
  <si>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</si>
  <si>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</si>
  <si>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</si>
  <si>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</si>
  <si>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</si>
  <si>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</si>
  <si>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</si>
  <si>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</si>
  <si>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</si>
  <si>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</si>
  <si>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</si>
  <si>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</si>
  <si>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</si>
  <si>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</si>
  <si>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</si>
  <si>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</si>
  <si>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</si>
  <si>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</si>
  <si>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</si>
  <si>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</si>
  <si>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</si>
  <si>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</si>
  <si>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</si>
  <si>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</si>
  <si>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</si>
  <si>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</si>
  <si>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</si>
  <si>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</si>
  <si>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</si>
  <si>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</si>
  <si>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</si>
  <si>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</si>
  <si>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</si>
  <si>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</si>
  <si>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</si>
  <si>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</si>
  <si>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</si>
  <si>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</si>
  <si>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</si>
  <si>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</si>
  <si>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</si>
  <si>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</si>
  <si>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</si>
  <si>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</si>
  <si>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</si>
  <si>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</si>
  <si>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</si>
  <si>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</si>
  <si>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</si>
  <si>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</si>
  <si>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</si>
  <si>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</si>
  <si>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</si>
  <si>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</si>
  <si>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</si>
  <si>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</si>
  <si>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</si>
  <si>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</si>
  <si>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</si>
  <si>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</si>
  <si>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</si>
  <si>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</si>
  <si>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</si>
  <si>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</si>
  <si>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</si>
  <si>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</si>
  <si>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</si>
  <si>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</si>
  <si>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</si>
  <si>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</si>
  <si>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</si>
  <si>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</si>
  <si>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</si>
  <si>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</si>
  <si>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</si>
  <si>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</si>
  <si>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</si>
  <si>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</si>
  <si>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</si>
  <si>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</si>
  <si>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</si>
  <si>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</si>
  <si>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</si>
  <si>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</si>
  <si>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</si>
  <si>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</si>
  <si>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</si>
  <si>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</si>
  <si>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</si>
  <si>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</si>
  <si>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</si>
  <si>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</si>
  <si>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</si>
  <si>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</si>
  <si>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</si>
  <si>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</si>
  <si>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</si>
  <si>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</si>
  <si>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</si>
  <si>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</si>
  <si>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</si>
  <si>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</si>
  <si>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</si>
  <si>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</si>
  <si>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</si>
  <si>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</si>
  <si>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</si>
  <si>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</si>
  <si>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</si>
  <si>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</si>
  <si>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</si>
  <si>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</si>
  <si>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</si>
  <si>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</si>
  <si>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</si>
  <si>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</si>
  <si>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</si>
  <si>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</si>
  <si>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</si>
  <si>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</si>
  <si>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</si>
  <si>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</si>
  <si>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</si>
  <si>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</si>
  <si>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</si>
  <si>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</si>
  <si>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</si>
  <si>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</si>
  <si>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</si>
  <si>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</si>
  <si>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</si>
  <si>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</si>
  <si>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</si>
  <si>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</si>
  <si>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</si>
  <si>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</si>
  <si>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</si>
  <si>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</si>
  <si>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</si>
  <si>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</si>
  <si>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</si>
  <si>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</si>
  <si>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</si>
  <si>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</si>
  <si>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</si>
  <si>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</si>
  <si>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</si>
  <si>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</si>
  <si>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</si>
  <si>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</si>
  <si>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</si>
  <si>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</si>
  <si>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</si>
  <si>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</si>
  <si>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</si>
  <si>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</si>
  <si>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</si>
  <si>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</si>
  <si>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</si>
  <si>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</si>
  <si>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</si>
  <si>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</si>
  <si>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</si>
  <si>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</si>
  <si>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</si>
  <si>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</si>
  <si>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</si>
  <si>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</si>
  <si>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</si>
  <si>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</si>
  <si>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</si>
  <si>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</si>
  <si>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</si>
  <si>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</si>
  <si>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</si>
  <si>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</si>
  <si>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</si>
  <si>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</si>
  <si>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</si>
  <si>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</si>
  <si>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</si>
  <si>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</si>
  <si>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</si>
  <si>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</si>
  <si>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</si>
  <si>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</si>
  <si>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</si>
  <si>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</si>
  <si>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</si>
  <si>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</si>
  <si>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</si>
  <si>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</si>
  <si>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</si>
  <si>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</si>
  <si>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</si>
  <si>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</si>
  <si>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</si>
  <si>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</si>
  <si>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</si>
  <si>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</si>
  <si>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</si>
  <si>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</si>
  <si>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</si>
  <si>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</si>
  <si>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</si>
  <si>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</si>
  <si>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</si>
  <si>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</si>
  <si>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</si>
  <si>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</si>
  <si>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</si>
  <si>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</si>
  <si>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</si>
  <si>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</si>
  <si>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</si>
  <si>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</si>
  <si>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</si>
  <si>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</si>
  <si>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</si>
  <si>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</si>
  <si>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</si>
  <si>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</si>
  <si>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</si>
  <si>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</si>
  <si>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</si>
  <si>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</si>
  <si>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</si>
  <si>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</si>
  <si>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</si>
  <si>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</si>
  <si>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</si>
  <si>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</si>
  <si>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</si>
  <si>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</si>
  <si>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</si>
  <si>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</si>
  <si>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</si>
  <si>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</si>
  <si>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</si>
  <si>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</si>
  <si>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</si>
  <si>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</si>
  <si>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</si>
  <si>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</si>
  <si>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</si>
  <si>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</si>
  <si>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</si>
  <si>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</si>
  <si>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</si>
  <si>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</si>
  <si>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</si>
  <si>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</si>
  <si>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</si>
  <si>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</si>
  <si>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</si>
  <si>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</si>
  <si>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</si>
  <si>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</si>
  <si>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</si>
  <si>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</si>
  <si>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</si>
  <si>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</si>
  <si>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</si>
  <si>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</si>
  <si>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</si>
  <si>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</si>
  <si>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</si>
  <si>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</si>
  <si>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</si>
  <si>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</si>
  <si>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</si>
  <si>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</si>
  <si>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</si>
  <si>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</si>
  <si>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</si>
  <si>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</si>
  <si>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</si>
  <si>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</si>
  <si>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</si>
  <si>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</si>
  <si>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</si>
  <si>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</si>
  <si>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</si>
  <si>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</si>
  <si>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</si>
  <si>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</si>
  <si>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</si>
  <si>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</si>
  <si>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</si>
  <si>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</si>
  <si>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</si>
  <si>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</si>
  <si>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</si>
  <si>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</si>
  <si>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</si>
  <si>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</si>
  <si>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</si>
  <si>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</si>
  <si>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</si>
  <si>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</si>
  <si>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</si>
  <si>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</si>
  <si>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</si>
  <si>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</si>
  <si>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</si>
  <si>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</si>
  <si>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</si>
  <si>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</si>
  <si>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</si>
  <si>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</si>
  <si>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</si>
  <si>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</si>
  <si>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</si>
  <si>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</si>
  <si>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</si>
  <si>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</si>
  <si>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</si>
  <si>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</si>
  <si>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</si>
  <si>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</si>
  <si>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</si>
  <si>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</si>
  <si>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</si>
  <si>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</si>
  <si>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</si>
  <si>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</si>
  <si>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</si>
  <si>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</si>
  <si>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</si>
  <si>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</si>
  <si>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</si>
  <si>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</si>
  <si>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</si>
  <si>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</si>
  <si>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</si>
  <si>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</si>
  <si>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</si>
  <si>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</si>
  <si>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</si>
  <si>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</si>
  <si>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</si>
  <si>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</si>
  <si>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</si>
  <si>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</si>
  <si>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</si>
  <si>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</si>
  <si>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</si>
  <si>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</si>
  <si>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</si>
  <si>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</si>
  <si>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</si>
  <si>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</si>
  <si>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</si>
  <si>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</si>
  <si>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</si>
  <si>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</si>
  <si>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</si>
  <si>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</si>
  <si>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</si>
  <si>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</si>
  <si>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</si>
  <si>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</si>
  <si>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</si>
  <si>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</si>
  <si>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</si>
  <si>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</si>
  <si>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</si>
  <si>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</si>
  <si>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</si>
  <si>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</si>
  <si>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</si>
  <si>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</si>
  <si>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</si>
  <si>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</si>
  <si>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</si>
  <si>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</si>
  <si>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</si>
  <si>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</si>
  <si>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</si>
  <si>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</si>
  <si>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</si>
  <si>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</si>
  <si>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</si>
  <si>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</si>
  <si>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</si>
  <si>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</si>
  <si>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</si>
  <si>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</si>
  <si>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</si>
  <si>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</si>
  <si>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</si>
  <si>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</si>
  <si>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</si>
  <si>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</si>
  <si>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</si>
  <si>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</si>
  <si>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</si>
  <si>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</si>
  <si>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</si>
  <si>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</si>
  <si>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</si>
  <si>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</si>
  <si>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</si>
  <si>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</si>
  <si>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</si>
  <si>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</si>
  <si>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</si>
  <si>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</si>
  <si>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</si>
  <si>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</si>
  <si>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</si>
  <si>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</si>
  <si>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</si>
  <si>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</si>
  <si>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</si>
  <si>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</si>
  <si>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</si>
  <si>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</si>
  <si>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</si>
  <si>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</si>
  <si>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</si>
  <si>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</si>
  <si>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</si>
  <si>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</si>
  <si>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</si>
  <si>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</si>
  <si>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</si>
  <si>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</si>
  <si>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</si>
  <si>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</si>
  <si>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</si>
  <si>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</si>
  <si>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</si>
  <si>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</si>
  <si>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</si>
  <si>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</si>
  <si>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</si>
  <si>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</si>
  <si>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</si>
  <si>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</si>
  <si>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</si>
  <si>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</si>
  <si>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</si>
  <si>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</si>
  <si>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</si>
  <si>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</si>
  <si>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</si>
  <si>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</si>
  <si>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</si>
  <si>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</si>
  <si>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</si>
  <si>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</si>
  <si>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</si>
  <si>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</si>
  <si>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</si>
  <si>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</si>
  <si>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</si>
  <si>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</si>
  <si>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</si>
  <si>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</si>
  <si>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</si>
  <si>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</si>
  <si>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</si>
  <si>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</si>
  <si>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</si>
  <si>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</si>
  <si>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</si>
  <si>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</si>
  <si>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</si>
  <si>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</si>
  <si>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</si>
  <si>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</si>
  <si>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</si>
  <si>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</si>
  <si>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</si>
  <si>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</si>
  <si>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</si>
  <si>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</si>
  <si>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</si>
  <si>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</si>
  <si>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</si>
  <si>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</si>
  <si>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</si>
  <si>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</si>
  <si>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</si>
  <si>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</si>
  <si>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</si>
  <si>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</si>
  <si>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</si>
  <si>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</si>
  <si>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</si>
  <si>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</si>
  <si>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</si>
  <si>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</si>
  <si>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</si>
  <si>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</si>
  <si>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</si>
  <si>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</si>
  <si>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</si>
  <si>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</si>
  <si>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</si>
  <si>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</si>
  <si>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</si>
  <si>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</si>
  <si>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</si>
  <si>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</si>
  <si>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</si>
  <si>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</si>
  <si>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</si>
  <si>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</si>
  <si>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</si>
  <si>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</si>
  <si>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</si>
  <si>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</si>
  <si>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</si>
  <si>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</si>
  <si>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</si>
  <si>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</si>
  <si>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</si>
  <si>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</si>
  <si>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</si>
  <si>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</si>
  <si>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</si>
  <si>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</si>
  <si>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</si>
  <si>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</si>
  <si>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</si>
  <si>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</si>
  <si>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</si>
  <si>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</si>
  <si>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</si>
  <si>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</si>
  <si>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</si>
  <si>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</si>
  <si>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</si>
  <si>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</si>
  <si>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</si>
  <si>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</si>
  <si>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</si>
  <si>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</si>
  <si>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</si>
  <si>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</si>
  <si>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</si>
  <si>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</si>
  <si>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</si>
  <si>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</si>
  <si>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</si>
  <si>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</si>
  <si>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</si>
  <si>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</si>
  <si>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</si>
  <si>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</si>
  <si>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</si>
  <si>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</si>
  <si>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</si>
  <si>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</si>
  <si>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</si>
  <si>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</si>
  <si>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</si>
  <si>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</si>
  <si>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</si>
  <si>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</si>
  <si>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</si>
  <si>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</si>
  <si>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</si>
  <si>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</si>
  <si>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</si>
  <si>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</si>
  <si>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</si>
  <si>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</si>
  <si>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</si>
  <si>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</si>
  <si>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</si>
  <si>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</si>
  <si>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</si>
  <si>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</si>
  <si>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</si>
  <si>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</si>
  <si>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</si>
  <si>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</si>
  <si>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</si>
  <si>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</si>
  <si>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</si>
  <si>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</si>
  <si>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</si>
  <si>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</si>
  <si>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</si>
  <si>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</si>
  <si>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</si>
  <si>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</si>
  <si>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</si>
  <si>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</si>
  <si>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</si>
  <si>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</si>
  <si>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</si>
  <si>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</si>
  <si>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</si>
  <si>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</si>
  <si>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</si>
  <si>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</si>
  <si>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</si>
  <si>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</si>
  <si>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</si>
  <si>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</si>
  <si>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</si>
  <si>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</si>
  <si>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</si>
  <si>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</si>
  <si>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</si>
  <si>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</si>
  <si>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</si>
  <si>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</si>
  <si>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</si>
  <si>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</si>
  <si>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</si>
  <si>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</si>
  <si>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</si>
  <si>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</si>
  <si>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</si>
  <si>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</si>
  <si>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</si>
  <si>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</si>
  <si>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</si>
  <si>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</si>
  <si>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</si>
  <si>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</si>
  <si>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</si>
  <si>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</si>
  <si>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</si>
  <si>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</si>
  <si>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</si>
  <si>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</si>
  <si>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</si>
  <si>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</si>
  <si>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</si>
  <si>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</si>
  <si>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</si>
  <si>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</si>
  <si>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</si>
  <si>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</si>
  <si>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</si>
  <si>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</si>
  <si>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</si>
  <si>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</si>
  <si>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</si>
  <si>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</si>
  <si>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</si>
  <si>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</si>
  <si>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</si>
  <si>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</si>
  <si>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</si>
  <si>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</si>
  <si>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</si>
  <si>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</si>
  <si>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</si>
  <si>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</si>
  <si>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</si>
  <si>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</si>
  <si>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</si>
  <si>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</si>
  <si>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</si>
  <si>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</si>
  <si>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</si>
  <si>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</si>
  <si>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</si>
  <si>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</si>
  <si>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</si>
  <si>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</si>
  <si>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</si>
  <si>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</si>
  <si>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</si>
  <si>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</si>
  <si>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</si>
  <si>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</si>
  <si>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</si>
  <si>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</si>
  <si>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</si>
  <si>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</si>
  <si>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</si>
  <si>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</si>
  <si>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</si>
  <si>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</si>
  <si>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</si>
  <si>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</si>
  <si>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</si>
  <si>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</si>
  <si>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</si>
  <si>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</si>
  <si>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</si>
  <si>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</si>
  <si>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</si>
  <si>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</si>
  <si>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</si>
  <si>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</si>
  <si>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</si>
  <si>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</si>
  <si>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</si>
  <si>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</si>
  <si>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</si>
  <si>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</si>
  <si>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</si>
  <si>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</si>
  <si>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</si>
  <si>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</si>
  <si>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</si>
  <si>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</si>
  <si>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</si>
  <si>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</si>
  <si>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</si>
  <si>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</si>
  <si>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</si>
  <si>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</si>
  <si>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</si>
  <si>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</si>
  <si>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</si>
  <si>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</si>
  <si>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</si>
  <si>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</si>
  <si>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</si>
  <si>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</si>
  <si>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</si>
  <si>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</si>
  <si>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</si>
  <si>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</si>
  <si>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</si>
  <si>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</si>
  <si>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</si>
  <si>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</si>
  <si>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</si>
  <si>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</si>
  <si>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</si>
  <si>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</si>
  <si>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</si>
  <si>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</si>
  <si>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</si>
  <si>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</si>
  <si>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</si>
  <si>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</si>
  <si>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</si>
  <si>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</si>
  <si>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</si>
  <si>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</si>
  <si>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</si>
  <si>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</si>
  <si>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</si>
  <si>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</si>
  <si>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</si>
  <si>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</si>
  <si>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</si>
  <si>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</si>
  <si>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</si>
  <si>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</si>
  <si>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</si>
  <si>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</si>
  <si>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</si>
  <si>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</si>
  <si>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</si>
  <si>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</si>
  <si>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</si>
  <si>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</si>
  <si>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</si>
  <si>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</si>
  <si>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</si>
  <si>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</si>
  <si>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</si>
  <si>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</si>
  <si>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</si>
  <si>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</si>
  <si>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</si>
  <si>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</si>
  <si>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</si>
  <si>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</si>
  <si>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</si>
  <si>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</si>
  <si>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</si>
  <si>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</si>
  <si>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</si>
  <si>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</si>
  <si>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</si>
  <si>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</si>
  <si>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</si>
  <si>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</si>
  <si>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</si>
  <si>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</si>
  <si>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</si>
  <si>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</si>
  <si>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</si>
  <si>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</si>
  <si>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</si>
  <si>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</si>
  <si>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</si>
  <si>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</si>
  <si>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</si>
  <si>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</si>
  <si>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</si>
  <si>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</si>
  <si>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</si>
  <si>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АСТЕРА КОЗМЕТИКС АД</t>
  </si>
  <si>
    <t>НЕКОНСОЛИДИРАН</t>
  </si>
  <si>
    <t>31.12.2009</t>
  </si>
  <si>
    <t>Дата на съставяне: 27.01.2010</t>
  </si>
  <si>
    <t>27.01.2010</t>
  </si>
  <si>
    <t xml:space="preserve">Дата на съставяне:              27.01.2010                         </t>
  </si>
  <si>
    <t xml:space="preserve">Дата  на съставяне: 27.01.2010                                                                                                                    </t>
  </si>
  <si>
    <t xml:space="preserve">Дата на съставяне: 27.01.2010                </t>
  </si>
  <si>
    <t>Дата на съставяне:27.01.2010</t>
  </si>
</sst>
</file>

<file path=xl/styles.xml><?xml version="1.0" encoding="utf-8"?>
<styleSheet xmlns="http://schemas.openxmlformats.org/spreadsheetml/2006/main">
  <numFmts count="51">
    <numFmt numFmtId="5" formatCode="&quot;,&quot;#,##0_);\(&quot;,&quot;#,##0\)"/>
    <numFmt numFmtId="6" formatCode="&quot;,&quot;#,##0_);[Red]\(&quot;,&quot;#,##0\)"/>
    <numFmt numFmtId="7" formatCode="&quot;,&quot;#,##0.00_);\(&quot;,&quot;#,##0.00\)"/>
    <numFmt numFmtId="8" formatCode="&quot;,&quot;#,##0.00_);[Red]\(&quot;,&quot;#,##0.00\)"/>
    <numFmt numFmtId="42" formatCode="_(&quot;,&quot;* #,##0_);_(&quot;,&quot;* \(#,##0\);_(&quot;,&quot;* &quot;-&quot;_);_(@_)"/>
    <numFmt numFmtId="41" formatCode="_(* #,##0_);_(* \(#,##0\);_(* &quot;-&quot;_);_(@_)"/>
    <numFmt numFmtId="44" formatCode="_(&quot;,&quot;* #,##0.00_);_(&quot;,&quot;* \(#,##0.00\);_(&quot;,&quot;* &quot;-&quot;??_);_(@_)"/>
    <numFmt numFmtId="43" formatCode="_(* #,##0.00_);_(* \(#,##0.00\);_(* &quot;-&quot;??_);_(@_)"/>
    <numFmt numFmtId="164" formatCode="&quot;,&quot;#&quot;,&quot;##0_);\(&quot;,&quot;#&quot;,&quot;##0\)"/>
    <numFmt numFmtId="165" formatCode="&quot;,&quot;#&quot;,&quot;##0_);[Red]\(&quot;,&quot;#&quot;,&quot;##0\)"/>
    <numFmt numFmtId="166" formatCode="&quot;,&quot;#&quot;,&quot;##0.00_);\(&quot;,&quot;#&quot;,&quot;##0.00\)"/>
    <numFmt numFmtId="167" formatCode="&quot;,&quot;#&quot;,&quot;##0.00_);[Red]\(&quot;,&quot;#&quot;,&quot;##0.00\)"/>
    <numFmt numFmtId="168" formatCode="_(&quot;,&quot;* #&quot;,&quot;##0_);_(&quot;,&quot;* \(#&quot;,&quot;##0\);_(&quot;,&quot;* &quot;-&quot;_);_(@_)"/>
    <numFmt numFmtId="169" formatCode="_(* #&quot;,&quot;##0_);_(* \(#&quot;,&quot;##0\);_(* &quot;-&quot;_);_(@_)"/>
    <numFmt numFmtId="170" formatCode="_(&quot;,&quot;* #&quot;,&quot;##0.00_);_(&quot;,&quot;* \(#&quot;,&quot;##0.00\);_(&quot;,&quot;* &quot;-&quot;??_);_(@_)"/>
    <numFmt numFmtId="171" formatCode="_(* #&quot;,&quot;##0.00_);_(* \(#&quot;,&quot;##0.00\);_(* &quot;-&quot;??_);_(@_)"/>
    <numFmt numFmtId="172" formatCode="#&quot;,&quot;##0\ &quot;,&quot;;\-#&quot;,&quot;##0\ &quot;,&quot;"/>
    <numFmt numFmtId="173" formatCode="#&quot;,&quot;##0\ &quot;,&quot;;[Red]\-#&quot;,&quot;##0\ &quot;,&quot;"/>
    <numFmt numFmtId="174" formatCode="#&quot;,&quot;##0.00\ &quot;,&quot;;\-#&quot;,&quot;##0.00\ &quot;,&quot;"/>
    <numFmt numFmtId="175" formatCode="#&quot;,&quot;##0.00\ &quot;,&quot;;[Red]\-#&quot;,&quot;##0.00\ &quot;,&quot;"/>
    <numFmt numFmtId="176" formatCode="_-* #&quot;,&quot;##0\ &quot;,&quot;_-;\-* #&quot;,&quot;##0\ &quot;,&quot;_-;_-* &quot;-&quot;\ &quot;,&quot;_-;_-@_-"/>
    <numFmt numFmtId="177" formatCode="_-* #&quot;,&quot;##0\ _,_-;\-* #&quot;,&quot;##0\ _,_-;_-* &quot;-&quot;\ _,_-;_-@_-"/>
    <numFmt numFmtId="178" formatCode="_-* #&quot;,&quot;##0.00\ &quot;,&quot;_-;\-* #&quot;,&quot;##0.00\ &quot;,&quot;_-;_-* &quot;-&quot;??\ &quot;,&quot;_-;_-@_-"/>
    <numFmt numFmtId="179" formatCode="_-* #&quot;,&quot;##0.00\ _,_-;\-* #&quot;,&quot;##0.00\ _,_-;_-* &quot;-&quot;??\ _,_-;_-@_-"/>
    <numFmt numFmtId="180" formatCode="#&quot;,&quot;##0\ &quot;лв&quot;;\-#&quot;,&quot;##0\ &quot;лв&quot;"/>
    <numFmt numFmtId="181" formatCode="#&quot;,&quot;##0\ &quot;лв&quot;;[Red]\-#&quot;,&quot;##0\ &quot;лв&quot;"/>
    <numFmt numFmtId="182" formatCode="#&quot;,&quot;##0.00\ &quot;лв&quot;;\-#&quot;,&quot;##0.00\ &quot;лв&quot;"/>
    <numFmt numFmtId="183" formatCode="#&quot;,&quot;##0.00\ &quot;лв&quot;;[Red]\-#&quot;,&quot;##0.00\ &quot;лв&quot;"/>
    <numFmt numFmtId="184" formatCode="_-* #&quot;,&quot;##0\ &quot;лв&quot;_-;\-* #&quot;,&quot;##0\ &quot;лв&quot;_-;_-* &quot;-&quot;\ &quot;лв&quot;_-;_-@_-"/>
    <numFmt numFmtId="185" formatCode="_-* #&quot;,&quot;##0\ _л_в_-;\-* #&quot;,&quot;##0\ _л_в_-;_-* &quot;-&quot;\ _л_в_-;_-@_-"/>
    <numFmt numFmtId="186" formatCode="_-* #&quot;,&quot;##0.00\ &quot;лв&quot;_-;\-* #&quot;,&quot;##0.00\ &quot;лв&quot;_-;_-* &quot;-&quot;??\ &quot;лв&quot;_-;_-@_-"/>
    <numFmt numFmtId="187" formatCode="_-* #&quot;,&quot;##0.00\ _л_в_-;\-* #&quot;,&quot;##0.00\ _л_в_-;_-* &quot;-&quot;??\ _л_в_-;_-@_-"/>
    <numFmt numFmtId="188" formatCode="#&quot;,&quot;##0\ &quot; &quot;;\-#&quot;,&quot;##0\ &quot; &quot;"/>
    <numFmt numFmtId="189" formatCode="#&quot;,&quot;##0\ &quot; &quot;;[Red]\-#&quot;,&quot;##0\ &quot; &quot;"/>
    <numFmt numFmtId="190" formatCode="#&quot;,&quot;##0.00\ &quot; &quot;;\-#&quot;,&quot;##0.00\ &quot; &quot;"/>
    <numFmt numFmtId="191" formatCode="#&quot;,&quot;##0.00\ &quot; &quot;;[Red]\-#&quot;,&quot;##0.00\ &quot; &quot;"/>
    <numFmt numFmtId="192" formatCode="_-* #&quot;,&quot;##0\ &quot; &quot;_-;\-* #&quot;,&quot;##0\ &quot; &quot;_-;_-* &quot;-&quot;\ &quot; &quot;_-;_-@_-"/>
    <numFmt numFmtId="193" formatCode="_-* #&quot;,&quot;##0\ _ _-;\-* #&quot;,&quot;##0\ _ _-;_-* &quot;-&quot;\ _ _-;_-@_-"/>
    <numFmt numFmtId="194" formatCode="_-* #&quot;,&quot;##0.00\ &quot; &quot;_-;\-* #&quot;,&quot;##0.00\ &quot; &quot;_-;_-* &quot;-&quot;??\ &quot; &quot;_-;_-@_-"/>
    <numFmt numFmtId="195" formatCode="_-* #&quot;,&quot;##0.00\ _ _-;\-* #&quot;,&quot;##0.00\ _ _-;_-* &quot;-&quot;??\ _ _-;_-@_-"/>
    <numFmt numFmtId="196" formatCode="&quot;$&quot;#&quot;,&quot;##0_);\(&quot;$&quot;#&quot;,&quot;##0\)"/>
    <numFmt numFmtId="197" formatCode="&quot;$&quot;#&quot;,&quot;##0_);[Red]\(&quot;$&quot;#&quot;,&quot;##0\)"/>
    <numFmt numFmtId="198" formatCode="&quot;$&quot;#&quot;,&quot;##0.00_);\(&quot;$&quot;#&quot;,&quot;##0.00\)"/>
    <numFmt numFmtId="199" formatCode="&quot;$&quot;#&quot;,&quot;##0.00_);[Red]\(&quot;$&quot;#&quot;,&quot;##0.00\)"/>
    <numFmt numFmtId="200" formatCode="_(&quot;$&quot;* #&quot;,&quot;##0_);_(&quot;$&quot;* \(#&quot;,&quot;##0\);_(&quot;$&quot;* &quot;-&quot;_);_(@_)"/>
    <numFmt numFmtId="201" formatCode="_(&quot;$&quot;* #&quot;,&quot;##0.00_);_(&quot;$&quot;* \(#&quot;,&quot;##0.00\);_(&quot;$&quot;* &quot;-&quot;??_);_(@_)"/>
    <numFmt numFmtId="202" formatCode="00000"/>
    <numFmt numFmtId="203" formatCode="#&quot;,&quot;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45">
      <selection activeCell="E62" sqref="E6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867</v>
      </c>
      <c r="F3" s="217" t="s">
        <v>2</v>
      </c>
      <c r="G3" s="172"/>
      <c r="H3" s="461">
        <v>175005293</v>
      </c>
    </row>
    <row r="4" spans="1:8" ht="15">
      <c r="A4" s="580" t="s">
        <v>3</v>
      </c>
      <c r="B4" s="586"/>
      <c r="C4" s="586"/>
      <c r="D4" s="586"/>
      <c r="E4" s="504" t="s">
        <v>868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1706</v>
      </c>
      <c r="H11" s="152">
        <v>1706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1706</v>
      </c>
      <c r="H12" s="153">
        <v>1706</v>
      </c>
    </row>
    <row r="13" spans="1:8" ht="15">
      <c r="A13" s="235" t="s">
        <v>28</v>
      </c>
      <c r="B13" s="241" t="s">
        <v>29</v>
      </c>
      <c r="C13" s="151">
        <v>1170</v>
      </c>
      <c r="D13" s="151">
        <v>1358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19</v>
      </c>
      <c r="D17" s="151"/>
      <c r="E17" s="243" t="s">
        <v>46</v>
      </c>
      <c r="F17" s="245" t="s">
        <v>47</v>
      </c>
      <c r="G17" s="154">
        <f>G11+G14+G15+G16</f>
        <v>1706</v>
      </c>
      <c r="H17" s="154">
        <f>H11+H14+H15+H16</f>
        <v>1706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1191</v>
      </c>
      <c r="D19" s="155">
        <f>SUM(D11:D18)</f>
        <v>1361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172</v>
      </c>
      <c r="H21" s="156">
        <f>SUM(H22:H24)</f>
        <v>172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172</v>
      </c>
      <c r="H22" s="152">
        <v>172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6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172</v>
      </c>
      <c r="H25" s="154">
        <f>H19+H20+H21</f>
        <v>172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794</v>
      </c>
      <c r="H31" s="152">
        <v>1288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794</v>
      </c>
      <c r="H33" s="154">
        <f>H27+H31+H32</f>
        <v>1288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853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2672</v>
      </c>
      <c r="H36" s="154">
        <f>H25+H17+H33</f>
        <v>3166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1089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1262</v>
      </c>
      <c r="H44" s="152">
        <v>1252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497</v>
      </c>
      <c r="D47" s="151">
        <v>3541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1262</v>
      </c>
      <c r="H49" s="154">
        <f>SUM(H43:H48)</f>
        <v>2341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497</v>
      </c>
      <c r="D51" s="155">
        <f>SUM(D47:D50)</f>
        <v>3541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116</v>
      </c>
      <c r="H53" s="152">
        <v>131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1690</v>
      </c>
      <c r="D55" s="155">
        <f>D19+D20+D21+D27+D32+D45+D51+D53+D54</f>
        <v>4908</v>
      </c>
      <c r="E55" s="237" t="s">
        <v>172</v>
      </c>
      <c r="F55" s="261" t="s">
        <v>173</v>
      </c>
      <c r="G55" s="154">
        <f>G49+G51+G52+G53+G54</f>
        <v>1378</v>
      </c>
      <c r="H55" s="154">
        <f>H49+H51+H52+H53+H54</f>
        <v>2472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319</v>
      </c>
      <c r="D58" s="151">
        <v>293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35</v>
      </c>
      <c r="D59" s="151">
        <v>87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</v>
      </c>
      <c r="D60" s="151">
        <v>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20</v>
      </c>
      <c r="D61" s="151">
        <v>26</v>
      </c>
      <c r="E61" s="243" t="s">
        <v>189</v>
      </c>
      <c r="F61" s="272" t="s">
        <v>190</v>
      </c>
      <c r="G61" s="154">
        <f>SUM(G62:G68)</f>
        <v>722</v>
      </c>
      <c r="H61" s="154">
        <f>SUM(H62:H68)</f>
        <v>568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537</v>
      </c>
      <c r="H62" s="152">
        <v>324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378</v>
      </c>
      <c r="D64" s="155">
        <f>SUM(D58:D63)</f>
        <v>410</v>
      </c>
      <c r="E64" s="237" t="s">
        <v>200</v>
      </c>
      <c r="F64" s="242" t="s">
        <v>201</v>
      </c>
      <c r="G64" s="152">
        <v>133</v>
      </c>
      <c r="H64" s="152">
        <v>142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50</v>
      </c>
    </row>
    <row r="67" spans="1:8" ht="15">
      <c r="A67" s="235" t="s">
        <v>207</v>
      </c>
      <c r="B67" s="241" t="s">
        <v>208</v>
      </c>
      <c r="C67" s="151">
        <v>519</v>
      </c>
      <c r="D67" s="151">
        <v>766</v>
      </c>
      <c r="E67" s="237" t="s">
        <v>209</v>
      </c>
      <c r="F67" s="242" t="s">
        <v>210</v>
      </c>
      <c r="G67" s="152">
        <v>6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115</v>
      </c>
      <c r="D68" s="151">
        <v>34</v>
      </c>
      <c r="E68" s="237" t="s">
        <v>213</v>
      </c>
      <c r="F68" s="242" t="s">
        <v>214</v>
      </c>
      <c r="G68" s="152">
        <v>27</v>
      </c>
      <c r="H68" s="152">
        <v>38</v>
      </c>
    </row>
    <row r="69" spans="1:8" ht="15">
      <c r="A69" s="235" t="s">
        <v>215</v>
      </c>
      <c r="B69" s="241" t="s">
        <v>216</v>
      </c>
      <c r="C69" s="151">
        <v>10</v>
      </c>
      <c r="D69" s="151"/>
      <c r="E69" s="251" t="s">
        <v>78</v>
      </c>
      <c r="F69" s="242" t="s">
        <v>217</v>
      </c>
      <c r="G69" s="152">
        <v>2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724</v>
      </c>
      <c r="H71" s="161">
        <f>H59+H60+H61+H69+H70</f>
        <v>570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12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1970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2616</v>
      </c>
      <c r="D75" s="155">
        <f>SUM(D67:D74)</f>
        <v>812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724</v>
      </c>
      <c r="H79" s="162">
        <f>H71+H74+H75+H76</f>
        <v>570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85</v>
      </c>
      <c r="D88" s="151">
        <v>76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89</v>
      </c>
      <c r="D91" s="155">
        <f>SUM(D87:D90)</f>
        <v>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3084</v>
      </c>
      <c r="D93" s="155">
        <f>D64+D75+D84+D91+D92</f>
        <v>1300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4774</v>
      </c>
      <c r="D94" s="164">
        <f>D93+D55</f>
        <v>6208</v>
      </c>
      <c r="E94" s="449" t="s">
        <v>270</v>
      </c>
      <c r="F94" s="289" t="s">
        <v>271</v>
      </c>
      <c r="G94" s="165">
        <f>G36+G39+G55+G79</f>
        <v>4774</v>
      </c>
      <c r="H94" s="165">
        <f>H36+H39+H55+H79</f>
        <v>6208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859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8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АСТЕРА КОЗМЕТИКС АД</v>
      </c>
      <c r="C2" s="589"/>
      <c r="D2" s="589"/>
      <c r="E2" s="589"/>
      <c r="F2" s="575" t="s">
        <v>2</v>
      </c>
      <c r="G2" s="575"/>
      <c r="H2" s="526">
        <f>'справка №1-БАЛАНС'!H3</f>
        <v>175005293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31.12.2009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689</v>
      </c>
      <c r="D9" s="46">
        <v>1165</v>
      </c>
      <c r="E9" s="298" t="s">
        <v>285</v>
      </c>
      <c r="F9" s="549" t="s">
        <v>286</v>
      </c>
      <c r="G9" s="550">
        <v>2030</v>
      </c>
      <c r="H9" s="550">
        <v>3578</v>
      </c>
    </row>
    <row r="10" spans="1:8" ht="12">
      <c r="A10" s="298" t="s">
        <v>287</v>
      </c>
      <c r="B10" s="299" t="s">
        <v>288</v>
      </c>
      <c r="C10" s="46">
        <v>113</v>
      </c>
      <c r="D10" s="46">
        <v>578</v>
      </c>
      <c r="E10" s="298" t="s">
        <v>289</v>
      </c>
      <c r="F10" s="549" t="s">
        <v>290</v>
      </c>
      <c r="G10" s="550">
        <v>83</v>
      </c>
      <c r="H10" s="550">
        <v>91</v>
      </c>
    </row>
    <row r="11" spans="1:8" ht="12">
      <c r="A11" s="298" t="s">
        <v>291</v>
      </c>
      <c r="B11" s="299" t="s">
        <v>292</v>
      </c>
      <c r="C11" s="46">
        <v>193</v>
      </c>
      <c r="D11" s="46">
        <v>194</v>
      </c>
      <c r="E11" s="300" t="s">
        <v>293</v>
      </c>
      <c r="F11" s="549" t="s">
        <v>294</v>
      </c>
      <c r="G11" s="550">
        <v>21</v>
      </c>
      <c r="H11" s="550">
        <v>20</v>
      </c>
    </row>
    <row r="12" spans="1:8" ht="12">
      <c r="A12" s="298" t="s">
        <v>295</v>
      </c>
      <c r="B12" s="299" t="s">
        <v>296</v>
      </c>
      <c r="C12" s="46">
        <v>176</v>
      </c>
      <c r="D12" s="46">
        <v>302</v>
      </c>
      <c r="E12" s="300" t="s">
        <v>78</v>
      </c>
      <c r="F12" s="549" t="s">
        <v>297</v>
      </c>
      <c r="G12" s="550">
        <v>42</v>
      </c>
      <c r="H12" s="550">
        <v>34</v>
      </c>
    </row>
    <row r="13" spans="1:18" ht="12">
      <c r="A13" s="298" t="s">
        <v>298</v>
      </c>
      <c r="B13" s="299" t="s">
        <v>299</v>
      </c>
      <c r="C13" s="46">
        <v>61</v>
      </c>
      <c r="D13" s="46">
        <v>103</v>
      </c>
      <c r="E13" s="301" t="s">
        <v>51</v>
      </c>
      <c r="F13" s="551" t="s">
        <v>300</v>
      </c>
      <c r="G13" s="548">
        <f>SUM(G9:G12)</f>
        <v>2176</v>
      </c>
      <c r="H13" s="548">
        <f>SUM(H9:H12)</f>
        <v>3723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99</v>
      </c>
      <c r="D14" s="46">
        <v>104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57</v>
      </c>
      <c r="D15" s="47">
        <v>-6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</v>
      </c>
      <c r="D16" s="47">
        <v>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1394</v>
      </c>
      <c r="D19" s="49">
        <f>SUM(D9:D15)+D16</f>
        <v>2445</v>
      </c>
      <c r="E19" s="304" t="s">
        <v>317</v>
      </c>
      <c r="F19" s="552" t="s">
        <v>318</v>
      </c>
      <c r="G19" s="550">
        <v>235</v>
      </c>
      <c r="H19" s="550">
        <v>384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127</v>
      </c>
      <c r="D22" s="46">
        <v>222</v>
      </c>
      <c r="E22" s="304" t="s">
        <v>326</v>
      </c>
      <c r="F22" s="552" t="s">
        <v>327</v>
      </c>
      <c r="G22" s="550">
        <v>1</v>
      </c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3</v>
      </c>
      <c r="E24" s="301" t="s">
        <v>103</v>
      </c>
      <c r="F24" s="554" t="s">
        <v>334</v>
      </c>
      <c r="G24" s="548">
        <f>SUM(G19:G23)</f>
        <v>236</v>
      </c>
      <c r="H24" s="548">
        <f>SUM(H19:H23)</f>
        <v>385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9</v>
      </c>
      <c r="D25" s="46">
        <v>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137</v>
      </c>
      <c r="D26" s="49">
        <f>SUM(D22:D25)</f>
        <v>231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1531</v>
      </c>
      <c r="D28" s="50">
        <f>D26+D19</f>
        <v>2676</v>
      </c>
      <c r="E28" s="127" t="s">
        <v>339</v>
      </c>
      <c r="F28" s="554" t="s">
        <v>340</v>
      </c>
      <c r="G28" s="548">
        <f>G13+G15+G24</f>
        <v>2412</v>
      </c>
      <c r="H28" s="548">
        <f>H13+H15+H24</f>
        <v>4108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881</v>
      </c>
      <c r="D30" s="50">
        <f>IF((H28-D28)&gt;0,H28-D28,0)</f>
        <v>1432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855</v>
      </c>
      <c r="B31" s="306" t="s">
        <v>345</v>
      </c>
      <c r="C31" s="46"/>
      <c r="D31" s="46"/>
      <c r="E31" s="296" t="s">
        <v>858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1531</v>
      </c>
      <c r="D33" s="49">
        <f>D28-D31+D32</f>
        <v>2676</v>
      </c>
      <c r="E33" s="127" t="s">
        <v>353</v>
      </c>
      <c r="F33" s="554" t="s">
        <v>354</v>
      </c>
      <c r="G33" s="53">
        <f>G32-G31+G28</f>
        <v>2412</v>
      </c>
      <c r="H33" s="53">
        <f>H32-H31+H28</f>
        <v>4108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881</v>
      </c>
      <c r="D34" s="50">
        <f>IF((H33-D33)&gt;0,H33-D33,0)</f>
        <v>1432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87</v>
      </c>
      <c r="D35" s="49">
        <f>D36+D37+D38</f>
        <v>144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103</v>
      </c>
      <c r="D36" s="46">
        <v>163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-16</v>
      </c>
      <c r="D37" s="430">
        <v>-19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794</v>
      </c>
      <c r="D39" s="460">
        <f>+IF((H33-D33-D35)&gt;0,H33-D33-D35,0)</f>
        <v>1288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794</v>
      </c>
      <c r="D41" s="52">
        <f>IF(H39=0,IF(D39-D40&gt;0,D39-D40+H40,0),IF(H39-H40&lt;0,H40-H39+D39,0))</f>
        <v>1288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2412</v>
      </c>
      <c r="D42" s="53">
        <f>D33+D35+D39</f>
        <v>4108</v>
      </c>
      <c r="E42" s="128" t="s">
        <v>380</v>
      </c>
      <c r="F42" s="129" t="s">
        <v>381</v>
      </c>
      <c r="G42" s="53">
        <f>G39+G33</f>
        <v>2412</v>
      </c>
      <c r="H42" s="53">
        <f>H39+H33</f>
        <v>4108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865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871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783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7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АСТЕРА КОЗМЕТИКС АД</v>
      </c>
      <c r="C4" s="541" t="s">
        <v>2</v>
      </c>
      <c r="D4" s="541">
        <f>'справка №1-БАЛАНС'!H3</f>
        <v>175005293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31.12.2009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2329</v>
      </c>
      <c r="D10" s="54">
        <v>3792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-883</v>
      </c>
      <c r="D11" s="54">
        <v>-1422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-275</v>
      </c>
      <c r="D13" s="54">
        <v>-360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-298</v>
      </c>
      <c r="D14" s="54">
        <v>-531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-93</v>
      </c>
      <c r="D15" s="54">
        <v>-260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</v>
      </c>
      <c r="D19" s="54">
        <v>-10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772</v>
      </c>
      <c r="D20" s="55">
        <f>SUM(D10:D19)</f>
        <v>1202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-19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1030</v>
      </c>
      <c r="D25" s="54">
        <v>977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278</v>
      </c>
      <c r="D26" s="54">
        <v>512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1289</v>
      </c>
      <c r="D32" s="55">
        <f>SUM(D22:D31)</f>
        <v>1489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10</v>
      </c>
      <c r="D36" s="54">
        <v>16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-1089</v>
      </c>
      <c r="D37" s="54">
        <v>-861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-197</v>
      </c>
      <c r="D39" s="54">
        <v>-426</v>
      </c>
      <c r="E39" s="130"/>
      <c r="F39" s="130"/>
    </row>
    <row r="40" spans="1:6" ht="12">
      <c r="A40" s="332" t="s">
        <v>444</v>
      </c>
      <c r="B40" s="333" t="s">
        <v>445</v>
      </c>
      <c r="C40" s="54">
        <v>-773</v>
      </c>
      <c r="D40" s="54">
        <v>-1366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-2049</v>
      </c>
      <c r="D42" s="55">
        <f>SUM(D34:D41)</f>
        <v>-2637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</v>
      </c>
      <c r="D43" s="55">
        <f>D42+D32+D20</f>
        <v>54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77</v>
      </c>
      <c r="D44" s="132">
        <v>23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89</v>
      </c>
      <c r="D45" s="55">
        <f>D44+D43</f>
        <v>77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89</v>
      </c>
      <c r="D46" s="56">
        <v>77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АСТЕРА КОЗМЕТИКС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175005293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31.12.2009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1706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172</v>
      </c>
      <c r="G11" s="58">
        <f>'справка №1-БАЛАНС'!H23</f>
        <v>0</v>
      </c>
      <c r="H11" s="60"/>
      <c r="I11" s="58">
        <f>'справка №1-БАЛАНС'!H28+'справка №1-БАЛАНС'!H31</f>
        <v>1288</v>
      </c>
      <c r="J11" s="58">
        <f>'справка №1-БАЛАНС'!H29+'справка №1-БАЛАНС'!H32</f>
        <v>0</v>
      </c>
      <c r="K11" s="60"/>
      <c r="L11" s="344">
        <f>SUM(C11:K11)</f>
        <v>3166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1706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172</v>
      </c>
      <c r="G15" s="61">
        <f t="shared" si="2"/>
        <v>0</v>
      </c>
      <c r="H15" s="61">
        <f t="shared" si="2"/>
        <v>0</v>
      </c>
      <c r="I15" s="61">
        <f t="shared" si="2"/>
        <v>1288</v>
      </c>
      <c r="J15" s="61">
        <f t="shared" si="2"/>
        <v>0</v>
      </c>
      <c r="K15" s="61">
        <f t="shared" si="2"/>
        <v>0</v>
      </c>
      <c r="L15" s="344">
        <f t="shared" si="1"/>
        <v>3166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794</v>
      </c>
      <c r="J16" s="345">
        <f>+'справка №1-БАЛАНС'!G32</f>
        <v>0</v>
      </c>
      <c r="K16" s="60"/>
      <c r="L16" s="344">
        <f t="shared" si="1"/>
        <v>794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-1288</v>
      </c>
      <c r="J17" s="62">
        <f>J18+J19</f>
        <v>0</v>
      </c>
      <c r="K17" s="62">
        <f t="shared" si="3"/>
        <v>0</v>
      </c>
      <c r="L17" s="344">
        <f t="shared" si="1"/>
        <v>-1288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-1288</v>
      </c>
      <c r="J18" s="60"/>
      <c r="K18" s="60"/>
      <c r="L18" s="344">
        <f t="shared" si="1"/>
        <v>-1288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1706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172</v>
      </c>
      <c r="G29" s="59">
        <f t="shared" si="6"/>
        <v>0</v>
      </c>
      <c r="H29" s="59">
        <f t="shared" si="6"/>
        <v>0</v>
      </c>
      <c r="I29" s="59">
        <f t="shared" si="6"/>
        <v>794</v>
      </c>
      <c r="J29" s="59">
        <f t="shared" si="6"/>
        <v>0</v>
      </c>
      <c r="K29" s="59">
        <f t="shared" si="6"/>
        <v>0</v>
      </c>
      <c r="L29" s="344">
        <f t="shared" si="1"/>
        <v>2672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1706</v>
      </c>
      <c r="D32" s="59">
        <f t="shared" si="7"/>
        <v>0</v>
      </c>
      <c r="E32" s="59">
        <f t="shared" si="7"/>
        <v>0</v>
      </c>
      <c r="F32" s="59">
        <f t="shared" si="7"/>
        <v>172</v>
      </c>
      <c r="G32" s="59">
        <f t="shared" si="7"/>
        <v>0</v>
      </c>
      <c r="H32" s="59">
        <f t="shared" si="7"/>
        <v>0</v>
      </c>
      <c r="I32" s="59">
        <f t="shared" si="7"/>
        <v>794</v>
      </c>
      <c r="J32" s="59">
        <f t="shared" si="7"/>
        <v>0</v>
      </c>
      <c r="K32" s="59">
        <f t="shared" si="7"/>
        <v>0</v>
      </c>
      <c r="L32" s="344">
        <f t="shared" si="1"/>
        <v>2672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79" t="s">
        <v>522</v>
      </c>
      <c r="E38" s="579"/>
      <c r="F38" s="579"/>
      <c r="G38" s="579"/>
      <c r="H38" s="579"/>
      <c r="I38" s="579"/>
      <c r="J38" s="15" t="s">
        <v>861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G29" sqref="G2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АСТЕРА КОЗМЕТИКС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175005293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31.12.2009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2591</v>
      </c>
      <c r="E11" s="189"/>
      <c r="F11" s="189"/>
      <c r="G11" s="74">
        <f t="shared" si="2"/>
        <v>2591</v>
      </c>
      <c r="H11" s="65"/>
      <c r="I11" s="65"/>
      <c r="J11" s="74">
        <f t="shared" si="3"/>
        <v>2591</v>
      </c>
      <c r="K11" s="65">
        <v>1233</v>
      </c>
      <c r="L11" s="65">
        <v>187</v>
      </c>
      <c r="M11" s="65"/>
      <c r="N11" s="74">
        <f t="shared" si="4"/>
        <v>1420</v>
      </c>
      <c r="O11" s="65"/>
      <c r="P11" s="65"/>
      <c r="Q11" s="74">
        <f t="shared" si="0"/>
        <v>1420</v>
      </c>
      <c r="R11" s="74">
        <f t="shared" si="1"/>
        <v>1171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</v>
      </c>
      <c r="E13" s="189"/>
      <c r="F13" s="189"/>
      <c r="G13" s="74">
        <f t="shared" si="2"/>
        <v>11</v>
      </c>
      <c r="H13" s="65"/>
      <c r="I13" s="65"/>
      <c r="J13" s="74">
        <f t="shared" si="3"/>
        <v>11</v>
      </c>
      <c r="K13" s="65">
        <v>11</v>
      </c>
      <c r="L13" s="65"/>
      <c r="M13" s="65"/>
      <c r="N13" s="74">
        <f t="shared" si="4"/>
        <v>11</v>
      </c>
      <c r="O13" s="65"/>
      <c r="P13" s="65"/>
      <c r="Q13" s="74">
        <f t="shared" si="0"/>
        <v>11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</v>
      </c>
      <c r="E14" s="189"/>
      <c r="F14" s="189"/>
      <c r="G14" s="74">
        <f t="shared" si="2"/>
        <v>14</v>
      </c>
      <c r="H14" s="65"/>
      <c r="I14" s="65"/>
      <c r="J14" s="74">
        <f t="shared" si="3"/>
        <v>14</v>
      </c>
      <c r="K14" s="65">
        <v>11</v>
      </c>
      <c r="L14" s="65">
        <v>2</v>
      </c>
      <c r="M14" s="65"/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862</v>
      </c>
      <c r="B15" s="374" t="s">
        <v>863</v>
      </c>
      <c r="C15" s="456" t="s">
        <v>864</v>
      </c>
      <c r="D15" s="457"/>
      <c r="E15" s="457">
        <v>19</v>
      </c>
      <c r="F15" s="457"/>
      <c r="G15" s="74">
        <f t="shared" si="2"/>
        <v>19</v>
      </c>
      <c r="H15" s="458"/>
      <c r="I15" s="458"/>
      <c r="J15" s="74">
        <f t="shared" si="3"/>
        <v>19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2616</v>
      </c>
      <c r="E17" s="194">
        <f>SUM(E9:E16)</f>
        <v>19</v>
      </c>
      <c r="F17" s="194">
        <f>SUM(F9:F16)</f>
        <v>0</v>
      </c>
      <c r="G17" s="74">
        <f t="shared" si="2"/>
        <v>2635</v>
      </c>
      <c r="H17" s="75">
        <f>SUM(H9:H16)</f>
        <v>0</v>
      </c>
      <c r="I17" s="75">
        <f>SUM(I9:I16)</f>
        <v>0</v>
      </c>
      <c r="J17" s="74">
        <f t="shared" si="3"/>
        <v>2635</v>
      </c>
      <c r="K17" s="75">
        <f>SUM(K9:K16)</f>
        <v>1255</v>
      </c>
      <c r="L17" s="75">
        <f>SUM(L9:L16)</f>
        <v>189</v>
      </c>
      <c r="M17" s="75">
        <f>SUM(M9:M16)</f>
        <v>0</v>
      </c>
      <c r="N17" s="74">
        <f t="shared" si="4"/>
        <v>1444</v>
      </c>
      <c r="O17" s="75">
        <f>SUM(O9:O16)</f>
        <v>0</v>
      </c>
      <c r="P17" s="75">
        <f>SUM(P9:P16)</f>
        <v>0</v>
      </c>
      <c r="Q17" s="74">
        <f t="shared" si="5"/>
        <v>1444</v>
      </c>
      <c r="R17" s="74">
        <f t="shared" si="6"/>
        <v>1191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5</v>
      </c>
      <c r="L22" s="65">
        <v>4</v>
      </c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583</v>
      </c>
      <c r="D25" s="190">
        <f>SUM(D21:D24)</f>
        <v>11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</v>
      </c>
      <c r="H25" s="66">
        <f t="shared" si="7"/>
        <v>0</v>
      </c>
      <c r="I25" s="66">
        <f t="shared" si="7"/>
        <v>0</v>
      </c>
      <c r="J25" s="67">
        <f t="shared" si="3"/>
        <v>11</v>
      </c>
      <c r="K25" s="66">
        <f t="shared" si="7"/>
        <v>5</v>
      </c>
      <c r="L25" s="66">
        <f t="shared" si="7"/>
        <v>4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856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857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2627</v>
      </c>
      <c r="E40" s="438">
        <f>E17+E18+E19+E25+E38+E39</f>
        <v>19</v>
      </c>
      <c r="F40" s="438">
        <f aca="true" t="shared" si="13" ref="F40:R40">F17+F18+F19+F25+F38+F39</f>
        <v>0</v>
      </c>
      <c r="G40" s="438">
        <f t="shared" si="13"/>
        <v>2646</v>
      </c>
      <c r="H40" s="438">
        <f t="shared" si="13"/>
        <v>0</v>
      </c>
      <c r="I40" s="438">
        <f t="shared" si="13"/>
        <v>0</v>
      </c>
      <c r="J40" s="438">
        <f t="shared" si="13"/>
        <v>2646</v>
      </c>
      <c r="K40" s="438">
        <f t="shared" si="13"/>
        <v>1260</v>
      </c>
      <c r="L40" s="438">
        <f t="shared" si="13"/>
        <v>193</v>
      </c>
      <c r="M40" s="438">
        <f t="shared" si="13"/>
        <v>0</v>
      </c>
      <c r="N40" s="438">
        <f t="shared" si="13"/>
        <v>1453</v>
      </c>
      <c r="O40" s="438">
        <f t="shared" si="13"/>
        <v>0</v>
      </c>
      <c r="P40" s="438">
        <f t="shared" si="13"/>
        <v>0</v>
      </c>
      <c r="Q40" s="438">
        <f t="shared" si="13"/>
        <v>1453</v>
      </c>
      <c r="R40" s="438">
        <f t="shared" si="13"/>
        <v>1193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783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4">
      <selection activeCell="B110" sqref="B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АСТЕРА КОЗМЕТИКС АД</v>
      </c>
      <c r="C3" s="619"/>
      <c r="D3" s="526" t="s">
        <v>2</v>
      </c>
      <c r="E3" s="107">
        <f>'справка №1-БАЛАНС'!H3</f>
        <v>175005293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31.12.2009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497</v>
      </c>
      <c r="D11" s="119">
        <f>SUM(D12:D14)</f>
        <v>0</v>
      </c>
      <c r="E11" s="120">
        <f>SUM(E12:E14)</f>
        <v>497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497</v>
      </c>
      <c r="D12" s="108"/>
      <c r="E12" s="120">
        <f aca="true" t="shared" si="0" ref="E12:E42">C12-D12</f>
        <v>497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497</v>
      </c>
      <c r="D19" s="104">
        <f>D11+D15+D16</f>
        <v>0</v>
      </c>
      <c r="E19" s="118">
        <f>E11+E15+E16</f>
        <v>497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519</v>
      </c>
      <c r="D24" s="119">
        <f>SUM(D25:D27)</f>
        <v>519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519</v>
      </c>
      <c r="D26" s="108">
        <v>519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115</v>
      </c>
      <c r="D28" s="108">
        <v>115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10</v>
      </c>
      <c r="D29" s="108">
        <v>10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1970</v>
      </c>
      <c r="D38" s="105">
        <f>SUM(D39:D42)</f>
        <v>1970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1970</v>
      </c>
      <c r="D42" s="108">
        <v>1970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2616</v>
      </c>
      <c r="D43" s="104">
        <f>D24+D28+D29+D31+D30+D32+D33+D38</f>
        <v>2616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3113</v>
      </c>
      <c r="D44" s="103">
        <f>D43+D21+D19+D9</f>
        <v>2616</v>
      </c>
      <c r="E44" s="118">
        <f>E43+E21+E19+E9</f>
        <v>497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1262</v>
      </c>
      <c r="D56" s="103">
        <f>D57+D59</f>
        <v>0</v>
      </c>
      <c r="E56" s="119">
        <f t="shared" si="1"/>
        <v>1262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1262</v>
      </c>
      <c r="D57" s="108"/>
      <c r="E57" s="119">
        <f t="shared" si="1"/>
        <v>1262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1262</v>
      </c>
      <c r="D66" s="103">
        <f>D52+D56+D61+D62+D63+D64</f>
        <v>0</v>
      </c>
      <c r="E66" s="119">
        <f t="shared" si="1"/>
        <v>1262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116</v>
      </c>
      <c r="D68" s="108"/>
      <c r="E68" s="119">
        <f t="shared" si="1"/>
        <v>116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537</v>
      </c>
      <c r="D71" s="105">
        <f>SUM(D72:D74)</f>
        <v>537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58</v>
      </c>
      <c r="D72" s="108">
        <v>58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479</v>
      </c>
      <c r="D73" s="108">
        <v>479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185</v>
      </c>
      <c r="D85" s="104">
        <f>SUM(D86:D90)+D94</f>
        <v>185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133</v>
      </c>
      <c r="D87" s="108">
        <v>133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</v>
      </c>
      <c r="D88" s="108">
        <v>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27</v>
      </c>
      <c r="D90" s="103">
        <f>SUM(D91:D93)</f>
        <v>27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25</v>
      </c>
      <c r="D92" s="108">
        <v>25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724</v>
      </c>
      <c r="D96" s="104">
        <f>D85+D80+D75+D71+D95</f>
        <v>724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2102</v>
      </c>
      <c r="D97" s="104">
        <f>D96+D68+D66</f>
        <v>724</v>
      </c>
      <c r="E97" s="104">
        <f>E96+E68+E66</f>
        <v>1378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875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783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12" sqref="I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АСТЕРА КОЗМЕТИКС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175005293</v>
      </c>
    </row>
    <row r="5" spans="1:9" ht="15">
      <c r="A5" s="501" t="s">
        <v>5</v>
      </c>
      <c r="B5" s="621" t="str">
        <f>'справка №1-БАЛАНС'!E5</f>
        <v>31.12.2009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786</v>
      </c>
    </row>
    <row r="7" spans="1:9" s="520" customFormat="1" ht="12">
      <c r="A7" s="140" t="s">
        <v>464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803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782</v>
      </c>
      <c r="B30" s="623"/>
      <c r="C30" s="623"/>
      <c r="D30" s="459" t="s">
        <v>821</v>
      </c>
      <c r="E30" s="622"/>
      <c r="F30" s="622"/>
      <c r="G30" s="622"/>
      <c r="H30" s="420" t="s">
        <v>783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34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АСТЕРА КОЗМЕТИКС АД</v>
      </c>
      <c r="C5" s="627"/>
      <c r="D5" s="627"/>
      <c r="E5" s="570" t="s">
        <v>2</v>
      </c>
      <c r="F5" s="451">
        <f>'справка №1-БАЛАНС'!H3</f>
        <v>175005293</v>
      </c>
    </row>
    <row r="6" spans="1:13" ht="15" customHeight="1">
      <c r="A6" s="27" t="s">
        <v>824</v>
      </c>
      <c r="B6" s="628" t="str">
        <f>'справка №1-БАЛАНС'!E5</f>
        <v>31.12.2009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832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833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834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842</v>
      </c>
      <c r="B79" s="39" t="s">
        <v>843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831</v>
      </c>
      <c r="B81" s="40"/>
      <c r="C81" s="429"/>
      <c r="D81" s="429"/>
      <c r="E81" s="429"/>
      <c r="F81" s="442"/>
    </row>
    <row r="82" spans="1:6" ht="12.75">
      <c r="A82" s="36" t="s">
        <v>832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845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835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846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837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847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839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851</v>
      </c>
      <c r="B151" s="453"/>
      <c r="C151" s="629" t="s">
        <v>852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AKamenova</cp:lastModifiedBy>
  <cp:lastPrinted>2009-10-30T07:57:15Z</cp:lastPrinted>
  <dcterms:created xsi:type="dcterms:W3CDTF">2000-06-29T12:02:40Z</dcterms:created>
  <dcterms:modified xsi:type="dcterms:W3CDTF">2010-02-01T07:32:01Z</dcterms:modified>
  <cp:category/>
  <cp:version/>
  <cp:contentType/>
  <cp:contentStatus/>
</cp:coreProperties>
</file>