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'!$A$1:$I$40</definedName>
    <definedName name="_xlnm.Print_Area" localSheetId="3">'SCF'!$A$1:$E$75</definedName>
    <definedName name="_xlnm.Print_Area" localSheetId="1">'SCI'!$A$1:$H$68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'SCF'!$A$1:$F$43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'SCF'!#REF!,'SCF'!$61:$62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'SEQ'!$A$1:$Q$62</definedName>
    <definedName name="Z_9656BBF7_C4A3_41EC_B0C6_A21B380E3C2F_.wvu.Rows" localSheetId="3" hidden="1">'SCF'!#REF!,'SCF'!$61:$62</definedName>
  </definedNames>
  <calcPr fullCalcOnLoad="1"/>
</workbook>
</file>

<file path=xl/sharedStrings.xml><?xml version="1.0" encoding="utf-8"?>
<sst xmlns="http://schemas.openxmlformats.org/spreadsheetml/2006/main" count="269" uniqueCount="209">
  <si>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</si>
  <si>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</si>
  <si>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</si>
  <si>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</si>
  <si>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</si>
  <si>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</si>
  <si>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</si>
  <si>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</si>
  <si>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</si>
  <si>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</si>
  <si>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</si>
  <si>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</si>
  <si>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</si>
  <si>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</si>
  <si>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</si>
  <si>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</si>
  <si>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</si>
  <si>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</si>
  <si>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</si>
  <si>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</si>
  <si>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</si>
  <si>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</si>
  <si>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</si>
  <si>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</si>
  <si>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</si>
  <si>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</si>
  <si>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</si>
  <si>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</si>
  <si>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</si>
  <si>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</si>
  <si>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</si>
  <si>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</si>
  <si>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</si>
  <si>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</si>
  <si>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</si>
  <si>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</si>
  <si>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</si>
  <si>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</si>
  <si>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</si>
  <si>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</si>
  <si>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</si>
  <si>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</si>
  <si>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</si>
  <si>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</si>
  <si>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</si>
  <si>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</si>
  <si>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</si>
  <si>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</si>
  <si>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</si>
  <si>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</si>
  <si>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</si>
  <si>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</si>
  <si>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</si>
  <si>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</si>
  <si>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</si>
  <si>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</si>
  <si>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</si>
  <si>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</si>
  <si>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</si>
  <si>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</si>
  <si>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</si>
  <si>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</si>
  <si>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</si>
  <si>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</si>
  <si>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</si>
  <si>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</si>
  <si>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</si>
  <si>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</si>
  <si>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</si>
  <si>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</si>
  <si>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</si>
  <si>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</si>
  <si>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</si>
  <si>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</si>
  <si>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</si>
  <si>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</si>
  <si>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</si>
  <si>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</si>
  <si>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</si>
  <si>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</si>
  <si>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</si>
  <si>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</si>
  <si>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</si>
  <si>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</si>
  <si>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</si>
  <si>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</si>
  <si>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</si>
  <si>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</si>
  <si>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</si>
  <si>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</si>
  <si>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</si>
  <si>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</si>
  <si>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</si>
  <si>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</si>
  <si>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</si>
  <si>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</si>
  <si>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</si>
  <si>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</si>
  <si>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</si>
  <si>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</si>
  <si>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</si>
  <si>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</si>
  <si>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</si>
  <si>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</si>
  <si>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</si>
  <si>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</si>
  <si>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</si>
  <si>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</si>
  <si>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</si>
  <si>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</si>
  <si>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</si>
  <si>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</si>
  <si>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</si>
  <si>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</si>
  <si>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</si>
  <si>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</si>
  <si>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</si>
  <si>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</si>
  <si>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</si>
  <si>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</si>
  <si>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</si>
  <si>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</si>
  <si>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</si>
  <si>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</si>
  <si>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</si>
  <si>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</si>
  <si>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</si>
  <si>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</si>
  <si>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</si>
  <si>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</si>
  <si>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</si>
  <si>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</si>
  <si>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</si>
  <si>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</si>
  <si>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</si>
  <si>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</si>
  <si>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</si>
  <si>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</si>
  <si>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</si>
  <si>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</si>
  <si>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</si>
  <si>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</si>
  <si>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* придобиване на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</si>
  <si>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</si>
  <si>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</si>
  <si>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Възстановени данъци върху печалбата</t>
  </si>
  <si>
    <t>Плащания за придобиване на дъщерни дружества, нетно от получени парични средства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</si>
  <si>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</si>
  <si>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</si>
  <si>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</si>
  <si>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</si>
  <si>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</si>
  <si>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</si>
  <si>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</si>
  <si>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</si>
  <si>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</si>
  <si>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</si>
  <si>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</si>
  <si>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</si>
  <si>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</si>
  <si>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</si>
  <si>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</si>
  <si>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</si>
  <si>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</si>
  <si>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</si>
  <si>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</si>
  <si>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</si>
  <si>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</si>
  <si>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</si>
  <si>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</si>
  <si>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Салдо на 1 януари 2019 година</t>
  </si>
  <si>
    <t>Промени в собствения капитал за 2019 година</t>
  </si>
  <si>
    <t>Плащания по лизинг</t>
  </si>
  <si>
    <t>Задължения по лизинг</t>
  </si>
  <si>
    <t>Получени заеми от свързани предприятия</t>
  </si>
  <si>
    <t xml:space="preserve">* дивиденти </t>
  </si>
  <si>
    <t>Иван Бадински</t>
  </si>
  <si>
    <t>14,15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</si>
  <si>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</si>
  <si>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</si>
  <si>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Активи държани за продажба</t>
  </si>
  <si>
    <t>Дългосрочни задължения към свързани лица</t>
  </si>
  <si>
    <t>31 декември 2019               BGN'000</t>
  </si>
  <si>
    <t>Краткосрочна част на задължения по лизинг</t>
  </si>
  <si>
    <t>Покупка на инвестиционни имоти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</si>
  <si>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</si>
  <si>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</si>
  <si>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2020 година</t>
  </si>
  <si>
    <t>Промени в собствения капитал за 2020 година</t>
  </si>
  <si>
    <t>Приложенията на страници от 5 до 133 са неразделна част от консолидирания финансов отчет</t>
  </si>
  <si>
    <t>Александър Йотов</t>
  </si>
  <si>
    <t>за шестмесечния период, завършващ на 30 юни 2020 година</t>
  </si>
  <si>
    <t>1 януари- 30 юни 2020</t>
  </si>
  <si>
    <t>1 януари- 30 юни 2019</t>
  </si>
  <si>
    <t>Парични средства и парични еквиваленти на 30 юни</t>
  </si>
  <si>
    <t>Салдо на 30 юни 2020 година</t>
  </si>
  <si>
    <t>Салдо на 30 юни 2019 година</t>
  </si>
  <si>
    <t>Изплащане на заеми от свързани предприятия</t>
  </si>
  <si>
    <t>Постъпления от неконтролиращото участие при емисия на капитал в дъщерни дружества</t>
  </si>
  <si>
    <t>Постъпления от продажба на обратно изкупени собствени акции</t>
  </si>
  <si>
    <t>* придобиване на обратно изкупени собствени акции</t>
  </si>
  <si>
    <t>* продажба на обратно изкупени собствени акции</t>
  </si>
  <si>
    <t>Ефект от обратно изкупени акции, в т.ч.:</t>
  </si>
  <si>
    <t xml:space="preserve"> * нетна печалба за периода</t>
  </si>
  <si>
    <t>Печалба от асоциирани и съвместни дружества, нетно</t>
  </si>
  <si>
    <t xml:space="preserve">Прокурист: </t>
  </si>
  <si>
    <t>Симеон Донев</t>
  </si>
  <si>
    <t>30 юни 
2020
BGN'000</t>
  </si>
  <si>
    <t xml:space="preserve">Прокуристи: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</si>
</sst>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yr"/>
      <family val="1"/>
    </font>
    <font>
      <sz val="10"/>
      <color theme="1"/>
      <name val="Times New Roman Cyr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75" fillId="0" borderId="0">
      <alignment/>
      <protection/>
    </xf>
    <xf numFmtId="0" fontId="88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53" fillId="0" borderId="0">
      <alignment/>
      <protection/>
    </xf>
    <xf numFmtId="0" fontId="56" fillId="0" borderId="0">
      <alignment/>
      <protection/>
    </xf>
  </cellStyleXfs>
  <cellXfs count="3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81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13" fillId="0" borderId="0" xfId="44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5" fontId="16" fillId="0" borderId="0" xfId="44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3" fillId="0" borderId="0" xfId="86" applyFont="1" applyFill="1" applyBorder="1" applyAlignment="1">
      <alignment horizontal="center"/>
      <protection/>
    </xf>
    <xf numFmtId="165" fontId="13" fillId="0" borderId="0" xfId="86" applyNumberFormat="1" applyFont="1" applyFill="1" applyBorder="1" applyAlignment="1">
      <alignment horizontal="center" vertical="center"/>
      <protection/>
    </xf>
    <xf numFmtId="0" fontId="13" fillId="0" borderId="0" xfId="86" applyFont="1" applyFill="1" applyBorder="1" applyAlignment="1">
      <alignment horizontal="center" vertical="center"/>
      <protection/>
    </xf>
    <xf numFmtId="0" fontId="13" fillId="0" borderId="0" xfId="86" applyFont="1" applyFill="1" applyBorder="1" applyAlignment="1">
      <alignment horizontal="left" vertical="center"/>
      <protection/>
    </xf>
    <xf numFmtId="165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86" applyFont="1" applyFill="1" applyBorder="1" applyAlignment="1">
      <alignment horizontal="center" vertical="center"/>
      <protection/>
    </xf>
    <xf numFmtId="165" fontId="13" fillId="0" borderId="0" xfId="86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81" applyFont="1" applyFill="1" applyBorder="1" applyAlignment="1">
      <alignment vertical="center"/>
      <protection/>
    </xf>
    <xf numFmtId="0" fontId="21" fillId="0" borderId="0" xfId="8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65" fontId="2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81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5" fontId="24" fillId="0" borderId="11" xfId="87" applyNumberFormat="1" applyFont="1" applyFill="1" applyBorder="1" applyAlignment="1">
      <alignment horizontal="right" vertical="center"/>
      <protection/>
    </xf>
    <xf numFmtId="165" fontId="24" fillId="0" borderId="0" xfId="87" applyNumberFormat="1" applyFont="1" applyFill="1" applyBorder="1" applyAlignment="1">
      <alignment horizontal="right" vertical="center"/>
      <protection/>
    </xf>
    <xf numFmtId="165" fontId="27" fillId="0" borderId="0" xfId="0" applyNumberFormat="1" applyFont="1" applyFill="1" applyBorder="1" applyAlignment="1">
      <alignment horizontal="right"/>
    </xf>
    <xf numFmtId="165" fontId="24" fillId="0" borderId="12" xfId="87" applyNumberFormat="1" applyFont="1" applyFill="1" applyBorder="1" applyAlignment="1">
      <alignment vertical="center"/>
      <protection/>
    </xf>
    <xf numFmtId="165" fontId="10" fillId="0" borderId="0" xfId="0" applyNumberFormat="1" applyFont="1" applyFill="1" applyBorder="1" applyAlignment="1">
      <alignment horizontal="right" vertical="center"/>
    </xf>
    <xf numFmtId="0" fontId="24" fillId="0" borderId="0" xfId="86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wrapText="1"/>
    </xf>
    <xf numFmtId="165" fontId="24" fillId="0" borderId="11" xfId="87" applyNumberFormat="1" applyFont="1" applyFill="1" applyBorder="1" applyAlignment="1">
      <alignment vertical="center"/>
      <protection/>
    </xf>
    <xf numFmtId="165" fontId="24" fillId="0" borderId="0" xfId="87" applyNumberFormat="1" applyFont="1" applyFill="1" applyBorder="1" applyAlignment="1">
      <alignment vertical="center"/>
      <protection/>
    </xf>
    <xf numFmtId="0" fontId="24" fillId="0" borderId="0" xfId="86" applyFont="1" applyFill="1" applyBorder="1" applyAlignment="1">
      <alignment horizontal="left" vertical="center"/>
      <protection/>
    </xf>
    <xf numFmtId="165" fontId="24" fillId="0" borderId="10" xfId="87" applyNumberFormat="1" applyFont="1" applyFill="1" applyBorder="1" applyAlignment="1">
      <alignment vertical="center"/>
      <protection/>
    </xf>
    <xf numFmtId="0" fontId="3" fillId="0" borderId="0" xfId="81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81" applyFont="1" applyFill="1" applyAlignment="1">
      <alignment horizontal="left" vertical="center"/>
      <protection/>
    </xf>
    <xf numFmtId="165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5" fontId="30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88" applyFont="1" applyFill="1" applyAlignment="1">
      <alignment vertical="center"/>
      <protection/>
    </xf>
    <xf numFmtId="0" fontId="13" fillId="0" borderId="0" xfId="82" applyFont="1" applyFill="1" applyBorder="1" applyAlignment="1">
      <alignment vertical="center"/>
      <protection/>
    </xf>
    <xf numFmtId="49" fontId="35" fillId="0" borderId="0" xfId="83" applyNumberFormat="1" applyFont="1" applyFill="1" applyBorder="1" applyAlignment="1">
      <alignment horizontal="right" vertical="center" wrapText="1"/>
      <protection/>
    </xf>
    <xf numFmtId="0" fontId="13" fillId="0" borderId="0" xfId="82" applyFont="1" applyFill="1">
      <alignment/>
      <protection/>
    </xf>
    <xf numFmtId="15" fontId="36" fillId="0" borderId="0" xfId="81" applyNumberFormat="1" applyFont="1" applyFill="1" applyBorder="1" applyAlignment="1">
      <alignment horizontal="center" vertical="center" wrapText="1"/>
      <protection/>
    </xf>
    <xf numFmtId="165" fontId="35" fillId="0" borderId="0" xfId="83" applyNumberFormat="1" applyFont="1" applyFill="1" applyBorder="1" applyAlignment="1">
      <alignment horizontal="right" vertical="center" wrapText="1"/>
      <protection/>
    </xf>
    <xf numFmtId="0" fontId="37" fillId="0" borderId="0" xfId="82" applyFont="1" applyFill="1" applyBorder="1" applyAlignment="1">
      <alignment horizontal="center"/>
      <protection/>
    </xf>
    <xf numFmtId="165" fontId="13" fillId="0" borderId="0" xfId="82" applyNumberFormat="1" applyFont="1" applyFill="1">
      <alignment/>
      <protection/>
    </xf>
    <xf numFmtId="0" fontId="12" fillId="0" borderId="0" xfId="82" applyFont="1" applyFill="1">
      <alignment/>
      <protection/>
    </xf>
    <xf numFmtId="165" fontId="12" fillId="0" borderId="11" xfId="85" applyNumberFormat="1" applyFont="1" applyFill="1" applyBorder="1" applyAlignment="1">
      <alignment horizontal="right"/>
      <protection/>
    </xf>
    <xf numFmtId="165" fontId="12" fillId="0" borderId="10" xfId="85" applyNumberFormat="1" applyFont="1" applyFill="1" applyBorder="1" applyAlignment="1">
      <alignment horizontal="right"/>
      <protection/>
    </xf>
    <xf numFmtId="165" fontId="12" fillId="0" borderId="13" xfId="85" applyNumberFormat="1" applyFont="1" applyFill="1" applyBorder="1" applyAlignment="1">
      <alignment horizontal="right"/>
      <protection/>
    </xf>
    <xf numFmtId="165" fontId="13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horizontal="center"/>
      <protection/>
    </xf>
    <xf numFmtId="0" fontId="37" fillId="0" borderId="0" xfId="82" applyFont="1" applyFill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82" applyFont="1" applyFill="1" applyAlignment="1">
      <alignment horizontal="center"/>
      <protection/>
    </xf>
    <xf numFmtId="0" fontId="15" fillId="0" borderId="0" xfId="8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horizontal="right" vertical="center"/>
      <protection/>
    </xf>
    <xf numFmtId="0" fontId="21" fillId="0" borderId="0" xfId="81" applyFont="1" applyFill="1" applyBorder="1" applyAlignment="1">
      <alignment vertical="center"/>
      <protection/>
    </xf>
    <xf numFmtId="0" fontId="6" fillId="0" borderId="0" xfId="82" applyFont="1" applyFill="1">
      <alignment/>
      <protection/>
    </xf>
    <xf numFmtId="0" fontId="13" fillId="0" borderId="0" xfId="83" applyNumberFormat="1" applyFont="1" applyFill="1" applyBorder="1" applyAlignment="1" applyProtection="1">
      <alignment vertical="top"/>
      <protection/>
    </xf>
    <xf numFmtId="0" fontId="13" fillId="0" borderId="0" xfId="83" applyNumberFormat="1" applyFont="1" applyFill="1" applyBorder="1" applyAlignment="1" applyProtection="1">
      <alignment vertical="top"/>
      <protection/>
    </xf>
    <xf numFmtId="0" fontId="13" fillId="0" borderId="0" xfId="83" applyNumberFormat="1" applyFont="1" applyFill="1" applyBorder="1" applyAlignment="1" applyProtection="1">
      <alignment vertical="top"/>
      <protection locked="0"/>
    </xf>
    <xf numFmtId="0" fontId="21" fillId="0" borderId="0" xfId="83" applyNumberFormat="1" applyFont="1" applyFill="1" applyBorder="1" applyAlignment="1" applyProtection="1">
      <alignment vertical="top"/>
      <protection locked="0"/>
    </xf>
    <xf numFmtId="0" fontId="12" fillId="0" borderId="0" xfId="83" applyNumberFormat="1" applyFont="1" applyFill="1" applyBorder="1" applyAlignment="1" applyProtection="1">
      <alignment vertical="center"/>
      <protection/>
    </xf>
    <xf numFmtId="165" fontId="13" fillId="0" borderId="0" xfId="85" applyNumberFormat="1" applyFont="1" applyFill="1" applyBorder="1" applyAlignment="1">
      <alignment horizontal="right"/>
      <protection/>
    </xf>
    <xf numFmtId="165" fontId="12" fillId="0" borderId="13" xfId="0" applyNumberFormat="1" applyFont="1" applyFill="1" applyBorder="1" applyAlignment="1">
      <alignment horizontal="right"/>
    </xf>
    <xf numFmtId="165" fontId="12" fillId="0" borderId="0" xfId="83" applyNumberFormat="1" applyFont="1" applyFill="1" applyBorder="1" applyAlignment="1" applyProtection="1">
      <alignment vertical="center"/>
      <protection/>
    </xf>
    <xf numFmtId="0" fontId="12" fillId="0" borderId="10" xfId="81" applyFont="1" applyFill="1" applyBorder="1" applyAlignment="1">
      <alignment vertical="center"/>
      <protection/>
    </xf>
    <xf numFmtId="0" fontId="12" fillId="0" borderId="14" xfId="8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5" fontId="94" fillId="0" borderId="0" xfId="0" applyNumberFormat="1" applyFont="1" applyFill="1" applyAlignment="1">
      <alignment/>
    </xf>
    <xf numFmtId="165" fontId="95" fillId="0" borderId="0" xfId="8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7" fontId="96" fillId="0" borderId="0" xfId="42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center" wrapText="1"/>
    </xf>
    <xf numFmtId="167" fontId="12" fillId="0" borderId="0" xfId="42" applyNumberFormat="1" applyFont="1" applyFill="1" applyBorder="1" applyAlignment="1" applyProtection="1">
      <alignment vertical="center"/>
      <protection/>
    </xf>
    <xf numFmtId="165" fontId="12" fillId="0" borderId="0" xfId="44" applyNumberFormat="1" applyFont="1" applyFill="1" applyBorder="1" applyAlignment="1">
      <alignment/>
    </xf>
    <xf numFmtId="9" fontId="12" fillId="0" borderId="0" xfId="93" applyFont="1" applyFill="1" applyBorder="1" applyAlignment="1">
      <alignment horizontal="right"/>
    </xf>
    <xf numFmtId="165" fontId="33" fillId="0" borderId="0" xfId="44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8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82" applyNumberFormat="1" applyFont="1" applyFill="1" applyAlignment="1">
      <alignment horizontal="center"/>
      <protection/>
    </xf>
    <xf numFmtId="0" fontId="44" fillId="0" borderId="0" xfId="82" applyFont="1" applyFill="1" applyBorder="1">
      <alignment/>
      <protection/>
    </xf>
    <xf numFmtId="165" fontId="37" fillId="0" borderId="0" xfId="82" applyNumberFormat="1" applyFont="1" applyFill="1" applyBorder="1" applyAlignment="1">
      <alignment horizontal="center"/>
      <protection/>
    </xf>
    <xf numFmtId="0" fontId="10" fillId="0" borderId="10" xfId="89" applyFont="1" applyFill="1" applyBorder="1" applyAlignment="1">
      <alignment vertical="center"/>
      <protection/>
    </xf>
    <xf numFmtId="0" fontId="10" fillId="0" borderId="0" xfId="89" applyFont="1" applyFill="1" applyBorder="1" applyAlignment="1">
      <alignment vertical="center"/>
      <protection/>
    </xf>
    <xf numFmtId="0" fontId="10" fillId="0" borderId="14" xfId="89" applyFont="1" applyFill="1" applyBorder="1" applyAlignment="1">
      <alignment vertical="center"/>
      <protection/>
    </xf>
    <xf numFmtId="0" fontId="10" fillId="0" borderId="0" xfId="89" applyFont="1" applyFill="1" applyBorder="1" applyAlignment="1">
      <alignment horizontal="left" vertical="center"/>
      <protection/>
    </xf>
    <xf numFmtId="15" fontId="45" fillId="0" borderId="0" xfId="81" applyNumberFormat="1" applyFont="1" applyFill="1" applyBorder="1" applyAlignment="1">
      <alignment horizontal="center" vertical="center" wrapText="1"/>
      <protection/>
    </xf>
    <xf numFmtId="0" fontId="46" fillId="0" borderId="0" xfId="88" applyFont="1" applyFill="1" applyBorder="1" applyAlignment="1" quotePrefix="1">
      <alignment horizontal="left" vertical="center"/>
      <protection/>
    </xf>
    <xf numFmtId="0" fontId="16" fillId="0" borderId="0" xfId="82" applyFont="1" applyFill="1" applyBorder="1" applyAlignment="1">
      <alignment vertical="top" wrapText="1"/>
      <protection/>
    </xf>
    <xf numFmtId="165" fontId="13" fillId="0" borderId="0" xfId="82" applyNumberFormat="1" applyFont="1" applyFill="1" applyBorder="1">
      <alignment/>
      <protection/>
    </xf>
    <xf numFmtId="0" fontId="17" fillId="0" borderId="0" xfId="82" applyFont="1" applyFill="1" applyBorder="1" applyAlignment="1">
      <alignment vertical="top" wrapText="1"/>
      <protection/>
    </xf>
    <xf numFmtId="165" fontId="13" fillId="0" borderId="0" xfId="85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82" applyNumberFormat="1" applyFont="1" applyFill="1" applyBorder="1">
      <alignment/>
      <protection/>
    </xf>
    <xf numFmtId="0" fontId="16" fillId="0" borderId="0" xfId="82" applyFont="1" applyFill="1" applyBorder="1" applyAlignment="1">
      <alignment vertical="top"/>
      <protection/>
    </xf>
    <xf numFmtId="0" fontId="17" fillId="0" borderId="0" xfId="82" applyFont="1" applyFill="1" applyBorder="1" applyAlignment="1">
      <alignment vertical="top"/>
      <protection/>
    </xf>
    <xf numFmtId="0" fontId="37" fillId="0" borderId="0" xfId="82" applyFont="1" applyFill="1" applyBorder="1" applyAlignment="1">
      <alignment horizontal="center" vertical="center"/>
      <protection/>
    </xf>
    <xf numFmtId="168" fontId="37" fillId="0" borderId="0" xfId="82" applyNumberFormat="1" applyFont="1" applyFill="1" applyBorder="1" applyAlignment="1">
      <alignment horizontal="center"/>
      <protection/>
    </xf>
    <xf numFmtId="165" fontId="12" fillId="0" borderId="0" xfId="82" applyNumberFormat="1" applyFont="1" applyFill="1" applyBorder="1">
      <alignment/>
      <protection/>
    </xf>
    <xf numFmtId="165" fontId="12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vertical="top" wrapText="1"/>
      <protection/>
    </xf>
    <xf numFmtId="0" fontId="13" fillId="0" borderId="0" xfId="82" applyFont="1" applyFill="1" applyBorder="1">
      <alignment/>
      <protection/>
    </xf>
    <xf numFmtId="0" fontId="12" fillId="0" borderId="0" xfId="82" applyFont="1" applyFill="1" applyBorder="1" applyAlignment="1">
      <alignment wrapText="1"/>
      <protection/>
    </xf>
    <xf numFmtId="49" fontId="12" fillId="0" borderId="0" xfId="82" applyNumberFormat="1" applyFont="1" applyFill="1" applyBorder="1" applyAlignment="1">
      <alignment horizontal="center"/>
      <protection/>
    </xf>
    <xf numFmtId="165" fontId="12" fillId="0" borderId="0" xfId="82" applyNumberFormat="1" applyFont="1" applyFill="1">
      <alignment/>
      <protection/>
    </xf>
    <xf numFmtId="49" fontId="13" fillId="0" borderId="0" xfId="82" applyNumberFormat="1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horizontal="left" vertical="center"/>
      <protection/>
    </xf>
    <xf numFmtId="0" fontId="38" fillId="0" borderId="0" xfId="8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37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5" fillId="0" borderId="0" xfId="81" applyFont="1" applyFill="1" applyBorder="1" applyAlignment="1">
      <alignment horizontal="right"/>
      <protection/>
    </xf>
    <xf numFmtId="165" fontId="43" fillId="0" borderId="0" xfId="82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167" fontId="28" fillId="0" borderId="0" xfId="44" applyNumberFormat="1" applyFont="1" applyFill="1" applyBorder="1" applyAlignment="1">
      <alignment horizontal="right"/>
    </xf>
    <xf numFmtId="166" fontId="37" fillId="0" borderId="0" xfId="42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81" applyFont="1" applyFill="1" applyBorder="1" applyAlignment="1">
      <alignment horizontal="left" vertical="center"/>
      <protection/>
    </xf>
    <xf numFmtId="0" fontId="4" fillId="0" borderId="0" xfId="81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6" fillId="0" borderId="0" xfId="83" applyFont="1" applyFill="1" applyAlignment="1">
      <alignment horizontal="left"/>
      <protection/>
    </xf>
    <xf numFmtId="0" fontId="6" fillId="0" borderId="0" xfId="83" applyNumberFormat="1" applyFont="1" applyFill="1" applyBorder="1" applyAlignment="1" applyProtection="1">
      <alignment vertical="top"/>
      <protection/>
    </xf>
    <xf numFmtId="0" fontId="5" fillId="0" borderId="10" xfId="81" applyFont="1" applyFill="1" applyBorder="1" applyAlignment="1">
      <alignment horizontal="left" vertical="center"/>
      <protection/>
    </xf>
    <xf numFmtId="0" fontId="5" fillId="0" borderId="0" xfId="8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83" applyNumberFormat="1" applyFont="1" applyFill="1" applyBorder="1" applyAlignment="1" applyProtection="1">
      <alignment vertical="center" wrapText="1"/>
      <protection/>
    </xf>
    <xf numFmtId="0" fontId="8" fillId="0" borderId="0" xfId="83" applyNumberFormat="1" applyFont="1" applyFill="1" applyBorder="1" applyAlignment="1" applyProtection="1">
      <alignment vertical="center" wrapText="1"/>
      <protection/>
    </xf>
    <xf numFmtId="0" fontId="50" fillId="0" borderId="0" xfId="83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left" vertical="top" wrapText="1" indent="1"/>
      <protection/>
    </xf>
    <xf numFmtId="0" fontId="49" fillId="0" borderId="0" xfId="0" applyNumberFormat="1" applyFont="1" applyFill="1" applyBorder="1" applyAlignment="1" applyProtection="1">
      <alignment horizontal="left" vertical="top" indent="1"/>
      <protection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50" fillId="0" borderId="0" xfId="81" applyFont="1" applyFill="1" applyBorder="1" applyAlignment="1">
      <alignment horizontal="left"/>
      <protection/>
    </xf>
    <xf numFmtId="0" fontId="50" fillId="0" borderId="0" xfId="81" applyFont="1" applyFill="1" applyBorder="1" applyAlignment="1">
      <alignment horizontal="right"/>
      <protection/>
    </xf>
    <xf numFmtId="0" fontId="52" fillId="0" borderId="0" xfId="83" applyNumberFormat="1" applyFont="1" applyFill="1" applyBorder="1" applyAlignment="1" applyProtection="1">
      <alignment vertical="top"/>
      <protection/>
    </xf>
    <xf numFmtId="0" fontId="8" fillId="0" borderId="0" xfId="83" applyFont="1" applyFill="1" applyAlignment="1">
      <alignment horizontal="left"/>
      <protection/>
    </xf>
    <xf numFmtId="0" fontId="8" fillId="0" borderId="0" xfId="83" applyNumberFormat="1" applyFont="1" applyFill="1" applyBorder="1" applyAlignment="1" applyProtection="1">
      <alignment vertical="top"/>
      <protection/>
    </xf>
    <xf numFmtId="0" fontId="6" fillId="0" borderId="10" xfId="83" applyNumberFormat="1" applyFont="1" applyFill="1" applyBorder="1" applyAlignment="1" applyProtection="1">
      <alignment vertical="top"/>
      <protection/>
    </xf>
    <xf numFmtId="167" fontId="6" fillId="0" borderId="10" xfId="83" applyNumberFormat="1" applyFont="1" applyFill="1" applyBorder="1" applyAlignment="1" applyProtection="1">
      <alignment vertical="top"/>
      <protection/>
    </xf>
    <xf numFmtId="167" fontId="6" fillId="0" borderId="0" xfId="83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83" applyNumberFormat="1" applyFont="1" applyFill="1" applyBorder="1" applyAlignment="1" applyProtection="1">
      <alignment vertical="top"/>
      <protection/>
    </xf>
    <xf numFmtId="0" fontId="6" fillId="0" borderId="0" xfId="83" applyNumberFormat="1" applyFont="1" applyFill="1" applyBorder="1" applyAlignment="1" applyProtection="1">
      <alignment horizontal="center" vertical="center"/>
      <protection/>
    </xf>
    <xf numFmtId="167" fontId="4" fillId="0" borderId="0" xfId="83" applyNumberFormat="1" applyFont="1" applyFill="1" applyBorder="1" applyAlignment="1" applyProtection="1">
      <alignment horizontal="center" vertical="center" wrapText="1"/>
      <protection/>
    </xf>
    <xf numFmtId="0" fontId="6" fillId="0" borderId="0" xfId="83" applyNumberFormat="1" applyFont="1" applyFill="1" applyBorder="1" applyAlignment="1" applyProtection="1">
      <alignment vertical="top"/>
      <protection locked="0"/>
    </xf>
    <xf numFmtId="167" fontId="6" fillId="0" borderId="0" xfId="8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7" fillId="0" borderId="0" xfId="83" applyNumberFormat="1" applyFont="1" applyFill="1" applyBorder="1" applyAlignment="1" applyProtection="1">
      <alignment vertical="top"/>
      <protection locked="0"/>
    </xf>
    <xf numFmtId="167" fontId="4" fillId="0" borderId="0" xfId="0" applyNumberFormat="1" applyFont="1" applyFill="1" applyBorder="1" applyAlignment="1">
      <alignment horizontal="right"/>
    </xf>
    <xf numFmtId="0" fontId="48" fillId="0" borderId="0" xfId="83" applyNumberFormat="1" applyFont="1" applyFill="1" applyBorder="1" applyAlignment="1" applyProtection="1">
      <alignment vertical="center"/>
      <protection/>
    </xf>
    <xf numFmtId="167" fontId="47" fillId="0" borderId="0" xfId="44" applyNumberFormat="1" applyFont="1" applyFill="1" applyBorder="1" applyAlignment="1" applyProtection="1">
      <alignment horizontal="right"/>
      <protection/>
    </xf>
    <xf numFmtId="167" fontId="6" fillId="0" borderId="0" xfId="44" applyNumberFormat="1" applyFont="1" applyFill="1" applyBorder="1" applyAlignment="1" applyProtection="1">
      <alignment horizontal="right"/>
      <protection/>
    </xf>
    <xf numFmtId="167" fontId="48" fillId="0" borderId="0" xfId="83" applyNumberFormat="1" applyFont="1" applyFill="1" applyBorder="1" applyAlignment="1" applyProtection="1">
      <alignment vertical="center"/>
      <protection/>
    </xf>
    <xf numFmtId="167" fontId="47" fillId="0" borderId="0" xfId="44" applyNumberFormat="1" applyFont="1" applyFill="1" applyBorder="1" applyAlignment="1" applyProtection="1">
      <alignment vertical="center"/>
      <protection/>
    </xf>
    <xf numFmtId="167" fontId="47" fillId="0" borderId="0" xfId="83" applyNumberFormat="1" applyFont="1" applyFill="1" applyBorder="1" applyAlignment="1" applyProtection="1">
      <alignment vertical="center"/>
      <protection/>
    </xf>
    <xf numFmtId="167" fontId="6" fillId="0" borderId="0" xfId="83" applyNumberFormat="1" applyFont="1" applyFill="1" applyBorder="1" applyAlignment="1" applyProtection="1">
      <alignment horizontal="right"/>
      <protection/>
    </xf>
    <xf numFmtId="167" fontId="4" fillId="0" borderId="0" xfId="83" applyNumberFormat="1" applyFont="1" applyFill="1" applyBorder="1" applyAlignment="1" applyProtection="1">
      <alignment horizontal="right"/>
      <protection/>
    </xf>
    <xf numFmtId="167" fontId="4" fillId="0" borderId="0" xfId="83" applyNumberFormat="1" applyFont="1" applyFill="1" applyBorder="1" applyAlignment="1" applyProtection="1">
      <alignment vertical="center"/>
      <protection/>
    </xf>
    <xf numFmtId="0" fontId="4" fillId="0" borderId="0" xfId="83" applyNumberFormat="1" applyFont="1" applyFill="1" applyBorder="1" applyAlignment="1" applyProtection="1">
      <alignment vertical="center"/>
      <protection/>
    </xf>
    <xf numFmtId="166" fontId="4" fillId="0" borderId="0" xfId="83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horizontal="right"/>
      <protection/>
    </xf>
    <xf numFmtId="167" fontId="4" fillId="0" borderId="13" xfId="83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vertical="center"/>
      <protection/>
    </xf>
    <xf numFmtId="166" fontId="6" fillId="0" borderId="0" xfId="44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Fill="1" applyBorder="1" applyAlignment="1" applyProtection="1">
      <alignment horizontal="right"/>
      <protection/>
    </xf>
    <xf numFmtId="167" fontId="4" fillId="0" borderId="10" xfId="42" applyNumberFormat="1" applyFont="1" applyFill="1" applyBorder="1" applyAlignment="1" applyProtection="1">
      <alignment vertical="center"/>
      <protection/>
    </xf>
    <xf numFmtId="166" fontId="47" fillId="0" borderId="0" xfId="44" applyNumberFormat="1" applyFont="1" applyFill="1" applyBorder="1" applyAlignment="1" applyProtection="1">
      <alignment horizontal="right"/>
      <protection/>
    </xf>
    <xf numFmtId="167" fontId="47" fillId="0" borderId="0" xfId="42" applyNumberFormat="1" applyFont="1" applyFill="1" applyBorder="1" applyAlignment="1" applyProtection="1">
      <alignment horizontal="right"/>
      <protection/>
    </xf>
    <xf numFmtId="167" fontId="4" fillId="0" borderId="10" xfId="42" applyNumberFormat="1" applyFont="1" applyFill="1" applyBorder="1" applyAlignment="1" applyProtection="1">
      <alignment horizontal="right"/>
      <protection/>
    </xf>
    <xf numFmtId="167" fontId="4" fillId="0" borderId="10" xfId="44" applyNumberFormat="1" applyFont="1" applyFill="1" applyBorder="1" applyAlignment="1" applyProtection="1">
      <alignment horizontal="right"/>
      <protection/>
    </xf>
    <xf numFmtId="167" fontId="6" fillId="0" borderId="0" xfId="83" applyNumberFormat="1" applyFont="1" applyFill="1" applyBorder="1" applyAlignment="1" applyProtection="1">
      <alignment vertical="center"/>
      <protection/>
    </xf>
    <xf numFmtId="0" fontId="6" fillId="0" borderId="0" xfId="83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8" fillId="0" borderId="0" xfId="81" applyFont="1" applyFill="1" applyBorder="1" applyAlignment="1">
      <alignment vertical="center"/>
      <protection/>
    </xf>
    <xf numFmtId="0" fontId="6" fillId="0" borderId="0" xfId="83" applyNumberFormat="1" applyFont="1" applyFill="1" applyBorder="1" applyAlignment="1" applyProtection="1">
      <alignment horizontal="right"/>
      <protection/>
    </xf>
    <xf numFmtId="0" fontId="47" fillId="0" borderId="0" xfId="81" applyFont="1" applyFill="1" applyBorder="1" applyAlignment="1">
      <alignment horizontal="right" vertical="center"/>
      <protection/>
    </xf>
    <xf numFmtId="0" fontId="48" fillId="0" borderId="0" xfId="81" applyFont="1" applyFill="1" applyBorder="1" applyAlignment="1" quotePrefix="1">
      <alignment horizontal="left"/>
      <protection/>
    </xf>
    <xf numFmtId="0" fontId="48" fillId="0" borderId="0" xfId="83" applyNumberFormat="1" applyFont="1" applyFill="1" applyBorder="1" applyAlignment="1" applyProtection="1" quotePrefix="1">
      <alignment horizontal="right" vertical="top"/>
      <protection/>
    </xf>
    <xf numFmtId="0" fontId="48" fillId="0" borderId="0" xfId="83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83" applyNumberFormat="1" applyFont="1" applyFill="1" applyBorder="1" applyAlignment="1" applyProtection="1">
      <alignment horizontal="center" vertical="top" wrapText="1"/>
      <protection/>
    </xf>
    <xf numFmtId="0" fontId="10" fillId="0" borderId="0" xfId="83" applyNumberFormat="1" applyFont="1" applyFill="1" applyBorder="1" applyAlignment="1" applyProtection="1">
      <alignment vertical="top"/>
      <protection/>
    </xf>
    <xf numFmtId="167" fontId="10" fillId="0" borderId="0" xfId="83" applyNumberFormat="1" applyFont="1" applyFill="1" applyBorder="1" applyAlignment="1" applyProtection="1">
      <alignment vertical="top"/>
      <protection/>
    </xf>
    <xf numFmtId="0" fontId="10" fillId="0" borderId="0" xfId="83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7" fontId="10" fillId="0" borderId="0" xfId="83" applyNumberFormat="1" applyFont="1" applyFill="1" applyBorder="1" applyAlignment="1" applyProtection="1">
      <alignment vertical="top"/>
      <protection locked="0"/>
    </xf>
    <xf numFmtId="0" fontId="3" fillId="0" borderId="0" xfId="83" applyNumberFormat="1" applyFont="1" applyFill="1" applyBorder="1" applyAlignment="1" applyProtection="1">
      <alignment horizontal="right" wrapText="1"/>
      <protection/>
    </xf>
    <xf numFmtId="167" fontId="24" fillId="0" borderId="11" xfId="44" applyNumberFormat="1" applyFont="1" applyFill="1" applyBorder="1" applyAlignment="1">
      <alignment vertical="center"/>
    </xf>
    <xf numFmtId="167" fontId="12" fillId="0" borderId="0" xfId="83" applyNumberFormat="1" applyFont="1" applyFill="1" applyBorder="1" applyAlignment="1" applyProtection="1">
      <alignment vertical="center"/>
      <protection/>
    </xf>
    <xf numFmtId="0" fontId="3" fillId="0" borderId="0" xfId="8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82" applyFont="1" applyFill="1" applyBorder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7" fontId="6" fillId="0" borderId="10" xfId="42" applyNumberFormat="1" applyFont="1" applyFill="1" applyBorder="1" applyAlignment="1" applyProtection="1">
      <alignment vertical="center"/>
      <protection/>
    </xf>
    <xf numFmtId="0" fontId="13" fillId="0" borderId="0" xfId="82" applyFont="1" applyFill="1" applyBorder="1" applyAlignment="1">
      <alignment vertical="top"/>
      <protection/>
    </xf>
    <xf numFmtId="167" fontId="0" fillId="0" borderId="0" xfId="0" applyNumberFormat="1" applyFill="1" applyAlignment="1">
      <alignment/>
    </xf>
    <xf numFmtId="167" fontId="6" fillId="0" borderId="10" xfId="42" applyNumberFormat="1" applyFont="1" applyFill="1" applyBorder="1" applyAlignment="1" applyProtection="1">
      <alignment horizontal="right"/>
      <protection/>
    </xf>
    <xf numFmtId="167" fontId="6" fillId="0" borderId="14" xfId="42" applyNumberFormat="1" applyFont="1" applyFill="1" applyBorder="1" applyAlignment="1" applyProtection="1">
      <alignment vertical="center"/>
      <protection/>
    </xf>
    <xf numFmtId="167" fontId="4" fillId="0" borderId="14" xfId="42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167" fontId="96" fillId="0" borderId="0" xfId="44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 wrapText="1"/>
    </xf>
    <xf numFmtId="0" fontId="13" fillId="0" borderId="0" xfId="86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 applyProtection="1">
      <alignment vertical="top"/>
      <protection/>
    </xf>
    <xf numFmtId="167" fontId="6" fillId="0" borderId="0" xfId="42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/>
    </xf>
    <xf numFmtId="0" fontId="98" fillId="0" borderId="0" xfId="0" applyFont="1" applyFill="1" applyBorder="1" applyAlignment="1">
      <alignment horizontal="center" vertical="center"/>
    </xf>
    <xf numFmtId="0" fontId="12" fillId="0" borderId="0" xfId="82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167" fontId="6" fillId="0" borderId="14" xfId="42" applyNumberFormat="1" applyFont="1" applyFill="1" applyBorder="1" applyAlignment="1" applyProtection="1">
      <alignment horizontal="right"/>
      <protection/>
    </xf>
    <xf numFmtId="167" fontId="4" fillId="0" borderId="14" xfId="42" applyNumberFormat="1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>
      <alignment horizontal="right" vertical="center"/>
    </xf>
    <xf numFmtId="0" fontId="49" fillId="0" borderId="0" xfId="83" applyNumberFormat="1" applyFont="1" applyFill="1" applyBorder="1" applyAlignment="1" applyProtection="1">
      <alignment vertical="top"/>
      <protection/>
    </xf>
    <xf numFmtId="0" fontId="99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wrapText="1"/>
    </xf>
    <xf numFmtId="0" fontId="3" fillId="0" borderId="0" xfId="8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8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4" fillId="0" borderId="0" xfId="86" applyFont="1" applyFill="1" applyBorder="1" applyAlignment="1">
      <alignment horizontal="center" vertical="center"/>
      <protection/>
    </xf>
    <xf numFmtId="0" fontId="8" fillId="0" borderId="0" xfId="8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3" xfId="49"/>
    <cellStyle name="Comma 3 4" xfId="50"/>
    <cellStyle name="Comma 4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Input" xfId="62"/>
    <cellStyle name="Linked Cell" xfId="63"/>
    <cellStyle name="Neutral" xfId="64"/>
    <cellStyle name="Normal 10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4" xfId="72"/>
    <cellStyle name="Normal 5" xfId="73"/>
    <cellStyle name="Normal 6" xfId="74"/>
    <cellStyle name="Normal 6 2" xfId="75"/>
    <cellStyle name="Normal 7" xfId="76"/>
    <cellStyle name="Normal 8" xfId="77"/>
    <cellStyle name="Normal 8 2" xfId="78"/>
    <cellStyle name="Normal 8 3" xfId="79"/>
    <cellStyle name="Normal 9" xfId="80"/>
    <cellStyle name="Normal_BAL" xfId="81"/>
    <cellStyle name="Normal_Financial statements 2000 Alcomet" xfId="82"/>
    <cellStyle name="Normal_Financial statements_bg model 2002" xfId="83"/>
    <cellStyle name="Normal_FS_2004_Final_28.03.05" xfId="84"/>
    <cellStyle name="Normal_FS_SOPHARMA_2005 (2)" xfId="85"/>
    <cellStyle name="Normal_FS'05-Neochim group-raboten_Final2" xfId="86"/>
    <cellStyle name="Normal_P&amp;L" xfId="87"/>
    <cellStyle name="Normal_P&amp;L_Financial statements_bg model 2002" xfId="88"/>
    <cellStyle name="Normal_Sheet2" xfId="89"/>
    <cellStyle name="Normal_SOPHARMA_FS_01_12_2007_predvaritelen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3 3" xfId="97"/>
    <cellStyle name="Title" xfId="98"/>
    <cellStyle name="Total" xfId="99"/>
    <cellStyle name="Warning Text" xfId="100"/>
    <cellStyle name="Обычный 2" xfId="101"/>
    <cellStyle name="Обычный_8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80" zoomScaleNormal="70" zoomScaleSheetLayoutView="80" zoomScalePageLayoutView="0" workbookViewId="0" topLeftCell="A1">
      <selection activeCell="H45" sqref="H45"/>
    </sheetView>
  </sheetViews>
  <sheetFormatPr defaultColWidth="0" defaultRowHeight="12.75" customHeight="1" zeroHeight="1"/>
  <cols>
    <col min="1" max="2" width="9.28125" style="6" customWidth="1"/>
    <col min="3" max="3" width="16.7109375" style="6" customWidth="1"/>
    <col min="4" max="6" width="9.28125" style="6" customWidth="1"/>
    <col min="7" max="7" width="23.28125" style="6" customWidth="1"/>
    <col min="8" max="9" width="9.28125" style="6" customWidth="1"/>
    <col min="10" max="16384" width="9.28125" style="6" hidden="1" customWidth="1"/>
  </cols>
  <sheetData>
    <row r="1" spans="1:8" ht="18.75">
      <c r="A1" s="1" t="s">
        <v>0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100</v>
      </c>
      <c r="H7" s="10"/>
      <c r="I7" s="10"/>
    </row>
    <row r="8" spans="1:9" ht="16.5">
      <c r="A8" s="11"/>
      <c r="D8" s="8" t="s">
        <v>112</v>
      </c>
      <c r="E8" s="9"/>
      <c r="F8" s="10"/>
      <c r="G8" s="10"/>
      <c r="H8" s="10"/>
      <c r="I8" s="10"/>
    </row>
    <row r="9" spans="1:9" ht="18.75">
      <c r="A9" s="7"/>
      <c r="D9" s="8" t="s">
        <v>176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7" ht="18.75">
      <c r="A12" s="7" t="s">
        <v>4</v>
      </c>
      <c r="D12" s="13" t="s">
        <v>2</v>
      </c>
      <c r="E12" s="14"/>
      <c r="F12" s="14"/>
      <c r="G12" s="15"/>
    </row>
    <row r="13" spans="1:7" ht="18.75">
      <c r="A13" s="7"/>
      <c r="D13" s="13"/>
      <c r="E13" s="14"/>
      <c r="F13" s="14"/>
      <c r="G13" s="15"/>
    </row>
    <row r="14" spans="1:9" ht="18.75">
      <c r="A14" s="7" t="s">
        <v>208</v>
      </c>
      <c r="D14" s="13" t="s">
        <v>206</v>
      </c>
      <c r="E14" s="13"/>
      <c r="F14" s="13"/>
      <c r="G14" s="16"/>
      <c r="H14" s="10"/>
      <c r="I14" s="10"/>
    </row>
    <row r="15" spans="4:9" ht="16.5">
      <c r="D15" s="13" t="s">
        <v>176</v>
      </c>
      <c r="E15" s="13"/>
      <c r="F15" s="13"/>
      <c r="G15" s="16"/>
      <c r="H15" s="10"/>
      <c r="I15" s="10"/>
    </row>
    <row r="16" spans="4:9" ht="16.5">
      <c r="D16" s="13"/>
      <c r="E16" s="14"/>
      <c r="F16" s="14"/>
      <c r="G16" s="16"/>
      <c r="H16" s="10"/>
      <c r="I16" s="10"/>
    </row>
    <row r="17" spans="1:9" ht="18.75">
      <c r="A17" s="7" t="s">
        <v>5</v>
      </c>
      <c r="D17" s="13" t="s">
        <v>6</v>
      </c>
      <c r="E17" s="14"/>
      <c r="F17" s="14"/>
      <c r="G17" s="16"/>
      <c r="H17" s="10"/>
      <c r="I17" s="10"/>
    </row>
    <row r="18" spans="1:9" ht="18.75">
      <c r="A18" s="7"/>
      <c r="D18" s="13"/>
      <c r="E18" s="14"/>
      <c r="F18" s="14"/>
      <c r="G18" s="16"/>
      <c r="H18" s="10"/>
      <c r="I18" s="10"/>
    </row>
    <row r="19" spans="1:9" ht="18.75">
      <c r="A19" s="7" t="s">
        <v>117</v>
      </c>
      <c r="B19" s="7"/>
      <c r="C19" s="7"/>
      <c r="D19" s="13" t="s">
        <v>116</v>
      </c>
      <c r="E19" s="14"/>
      <c r="F19" s="14"/>
      <c r="G19" s="16"/>
      <c r="H19" s="10"/>
      <c r="I19" s="10"/>
    </row>
    <row r="20" spans="1:9" ht="18.75">
      <c r="A20" s="7"/>
      <c r="D20" s="13"/>
      <c r="E20" s="14"/>
      <c r="F20" s="14"/>
      <c r="G20" s="15"/>
      <c r="H20" s="7"/>
      <c r="I20" s="7"/>
    </row>
    <row r="21" spans="1:9" ht="18.75">
      <c r="A21" s="7" t="s">
        <v>97</v>
      </c>
      <c r="C21" s="17"/>
      <c r="D21" s="13" t="s">
        <v>190</v>
      </c>
      <c r="E21" s="14"/>
      <c r="F21" s="14"/>
      <c r="G21" s="15"/>
      <c r="H21" s="7"/>
      <c r="I21" s="7"/>
    </row>
    <row r="22" spans="1:9" ht="18.75">
      <c r="A22" s="7"/>
      <c r="D22" s="13"/>
      <c r="E22" s="14"/>
      <c r="F22" s="14"/>
      <c r="G22" s="15"/>
      <c r="H22" s="7"/>
      <c r="I22" s="7"/>
    </row>
    <row r="23" spans="1:7" ht="18.75">
      <c r="A23" s="7"/>
      <c r="D23" s="13"/>
      <c r="E23" s="14"/>
      <c r="F23" s="14"/>
      <c r="G23" s="15"/>
    </row>
    <row r="24" spans="1:7" ht="18.75">
      <c r="A24" s="7" t="s">
        <v>7</v>
      </c>
      <c r="D24" s="13" t="s">
        <v>8</v>
      </c>
      <c r="E24" s="14"/>
      <c r="F24" s="14"/>
      <c r="G24" s="15"/>
    </row>
    <row r="25" spans="1:7" ht="18.75">
      <c r="A25" s="7"/>
      <c r="D25" s="13" t="s">
        <v>9</v>
      </c>
      <c r="E25" s="14"/>
      <c r="F25" s="14"/>
      <c r="G25" s="15"/>
    </row>
    <row r="26" spans="6:7" ht="18.75">
      <c r="F26" s="15"/>
      <c r="G26" s="18"/>
    </row>
    <row r="27" spans="1:7" ht="18.75">
      <c r="A27" s="7" t="s">
        <v>10</v>
      </c>
      <c r="C27" s="17"/>
      <c r="D27" s="8" t="s">
        <v>99</v>
      </c>
      <c r="E27" s="145"/>
      <c r="F27" s="18"/>
      <c r="G27" s="20"/>
    </row>
    <row r="28" spans="1:9" ht="18.75">
      <c r="A28" s="7"/>
      <c r="C28" s="17"/>
      <c r="D28" s="8" t="s">
        <v>11</v>
      </c>
      <c r="E28" s="145"/>
      <c r="F28" s="18"/>
      <c r="G28" s="20"/>
      <c r="H28" s="21"/>
      <c r="I28" s="21"/>
    </row>
    <row r="29" spans="1:9" ht="18" customHeight="1">
      <c r="A29" s="7"/>
      <c r="C29" s="10"/>
      <c r="D29" s="8" t="s">
        <v>12</v>
      </c>
      <c r="E29" s="9"/>
      <c r="F29" s="18"/>
      <c r="G29" s="146"/>
      <c r="H29" s="147"/>
      <c r="I29" s="148"/>
    </row>
    <row r="30" spans="1:9" ht="18.75">
      <c r="A30" s="7"/>
      <c r="D30" s="8"/>
      <c r="E30" s="20"/>
      <c r="F30" s="18"/>
      <c r="G30" s="20"/>
      <c r="H30" s="21"/>
      <c r="I30" s="21"/>
    </row>
    <row r="31" spans="1:9" ht="18.75">
      <c r="A31" s="7" t="s">
        <v>13</v>
      </c>
      <c r="D31" s="299" t="s">
        <v>14</v>
      </c>
      <c r="E31" s="300"/>
      <c r="F31" s="300"/>
      <c r="G31" s="300"/>
      <c r="H31" s="7"/>
      <c r="I31" s="7"/>
    </row>
    <row r="32" spans="1:9" ht="18.75">
      <c r="A32" s="7"/>
      <c r="D32" s="299" t="s">
        <v>15</v>
      </c>
      <c r="E32" s="300"/>
      <c r="F32" s="300"/>
      <c r="G32" s="300"/>
      <c r="H32" s="7"/>
      <c r="I32" s="7"/>
    </row>
    <row r="33" spans="1:9" ht="18.75">
      <c r="A33" s="7"/>
      <c r="D33" s="299" t="s">
        <v>130</v>
      </c>
      <c r="E33" s="300"/>
      <c r="F33" s="300"/>
      <c r="G33" s="300"/>
      <c r="H33" s="7"/>
      <c r="I33" s="7"/>
    </row>
    <row r="34" spans="1:7" ht="18.75">
      <c r="A34" s="7"/>
      <c r="D34" s="299" t="s">
        <v>131</v>
      </c>
      <c r="E34" s="300"/>
      <c r="F34" s="300"/>
      <c r="G34" s="300"/>
    </row>
    <row r="35" spans="1:7" ht="18.75">
      <c r="A35" s="7"/>
      <c r="D35" s="299" t="s">
        <v>132</v>
      </c>
      <c r="E35" s="300"/>
      <c r="F35" s="300"/>
      <c r="G35" s="300"/>
    </row>
    <row r="36" spans="1:7" ht="18.75">
      <c r="A36" s="7"/>
      <c r="D36" s="299" t="s">
        <v>133</v>
      </c>
      <c r="E36" s="300"/>
      <c r="F36" s="300"/>
      <c r="G36" s="300"/>
    </row>
    <row r="37" spans="1:7" ht="18.75">
      <c r="A37" s="7"/>
      <c r="D37" s="8"/>
      <c r="E37" s="145"/>
      <c r="F37" s="145"/>
      <c r="G37" s="145"/>
    </row>
    <row r="38" spans="1:7" ht="18.75">
      <c r="A38" s="7"/>
      <c r="C38" s="21"/>
      <c r="E38" s="145"/>
      <c r="F38" s="145"/>
      <c r="G38" s="145"/>
    </row>
    <row r="39" spans="1:7" ht="18.75">
      <c r="A39" s="7"/>
      <c r="E39" s="19"/>
      <c r="F39" s="15"/>
      <c r="G39" s="19"/>
    </row>
    <row r="40" spans="1:9" ht="18.75">
      <c r="A40" s="7" t="s">
        <v>16</v>
      </c>
      <c r="D40" s="299" t="s">
        <v>135</v>
      </c>
      <c r="E40" s="20"/>
      <c r="F40" s="19"/>
      <c r="G40" s="20"/>
      <c r="H40" s="21"/>
      <c r="I40" s="21"/>
    </row>
    <row r="41" spans="1:7" ht="18.75">
      <c r="A41" s="7"/>
      <c r="E41" s="19"/>
      <c r="F41" s="15"/>
      <c r="G41" s="19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spans="1:6" ht="18.75">
      <c r="A46" s="7"/>
      <c r="F46" s="7"/>
    </row>
    <row r="47" spans="1:6" ht="18.75">
      <c r="A47" s="7"/>
      <c r="F47" s="7"/>
    </row>
    <row r="48" spans="1:6" ht="18.75">
      <c r="A48" s="7"/>
      <c r="F48" s="7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Normal="90" zoomScaleSheetLayoutView="100" zoomScalePageLayoutView="0" workbookViewId="0" topLeftCell="A1">
      <selection activeCell="F7" sqref="F7"/>
    </sheetView>
  </sheetViews>
  <sheetFormatPr defaultColWidth="9.28125" defaultRowHeight="12.75"/>
  <cols>
    <col min="1" max="1" width="80.421875" style="22" customWidth="1"/>
    <col min="2" max="2" width="11.57421875" style="31" customWidth="1"/>
    <col min="3" max="3" width="5.28125" style="26" customWidth="1"/>
    <col min="4" max="4" width="12.28125" style="26" customWidth="1"/>
    <col min="5" max="5" width="2.28125" style="26" customWidth="1"/>
    <col min="6" max="6" width="12.28125" style="26" customWidth="1"/>
    <col min="7" max="7" width="1.57421875" style="26" customWidth="1"/>
    <col min="8" max="8" width="12.28125" style="22" bestFit="1" customWidth="1"/>
    <col min="9" max="9" width="5.00390625" style="22" customWidth="1"/>
    <col min="10" max="10" width="11.57421875" style="22" bestFit="1" customWidth="1"/>
    <col min="11" max="16384" width="9.28125" style="22" customWidth="1"/>
  </cols>
  <sheetData>
    <row r="1" spans="1:7" ht="15">
      <c r="A1" s="331" t="str">
        <f>'[1]Cover '!A1</f>
        <v>ГРУПА СОФАРМА </v>
      </c>
      <c r="B1" s="332"/>
      <c r="C1" s="332"/>
      <c r="D1" s="332"/>
      <c r="E1" s="332"/>
      <c r="F1" s="332"/>
      <c r="G1" s="332"/>
    </row>
    <row r="2" spans="1:7" s="23" customFormat="1" ht="15">
      <c r="A2" s="333" t="s">
        <v>159</v>
      </c>
      <c r="B2" s="334"/>
      <c r="C2" s="334"/>
      <c r="D2" s="334"/>
      <c r="E2" s="334"/>
      <c r="F2" s="334"/>
      <c r="G2" s="334"/>
    </row>
    <row r="3" spans="1:7" ht="15">
      <c r="A3" s="71" t="s">
        <v>191</v>
      </c>
      <c r="B3" s="197"/>
      <c r="C3" s="24"/>
      <c r="D3" s="24"/>
      <c r="E3" s="24"/>
      <c r="F3" s="24"/>
      <c r="G3" s="24"/>
    </row>
    <row r="4" spans="1:7" ht="4.5" customHeight="1">
      <c r="A4" s="310"/>
      <c r="B4" s="197"/>
      <c r="C4" s="24"/>
      <c r="D4" s="24"/>
      <c r="E4" s="24"/>
      <c r="F4" s="24"/>
      <c r="G4" s="24"/>
    </row>
    <row r="5" spans="1:7" ht="5.25" customHeight="1">
      <c r="A5" s="310"/>
      <c r="B5" s="197"/>
      <c r="C5" s="24"/>
      <c r="D5" s="24"/>
      <c r="E5" s="24"/>
      <c r="F5" s="24"/>
      <c r="G5" s="24"/>
    </row>
    <row r="6" spans="1:7" ht="48" customHeight="1">
      <c r="A6" s="23"/>
      <c r="B6" s="335" t="s">
        <v>17</v>
      </c>
      <c r="C6" s="311"/>
      <c r="D6" s="322" t="s">
        <v>192</v>
      </c>
      <c r="E6" s="323"/>
      <c r="F6" s="322" t="s">
        <v>193</v>
      </c>
      <c r="G6" s="311"/>
    </row>
    <row r="7" spans="1:7" ht="15">
      <c r="A7" s="23"/>
      <c r="B7" s="335"/>
      <c r="C7" s="311"/>
      <c r="D7" s="329" t="s">
        <v>64</v>
      </c>
      <c r="E7" s="323"/>
      <c r="F7" s="329" t="s">
        <v>64</v>
      </c>
      <c r="G7" s="311"/>
    </row>
    <row r="8" ht="15">
      <c r="A8" s="25"/>
    </row>
    <row r="9" ht="15">
      <c r="A9" s="25"/>
    </row>
    <row r="10" spans="1:10" ht="15" customHeight="1">
      <c r="A10" s="23" t="s">
        <v>150</v>
      </c>
      <c r="B10" s="31">
        <v>3</v>
      </c>
      <c r="D10" s="27">
        <v>678997</v>
      </c>
      <c r="F10" s="27">
        <v>611937</v>
      </c>
      <c r="H10" s="315"/>
      <c r="J10" s="28"/>
    </row>
    <row r="11" spans="1:6" ht="15">
      <c r="A11" s="23" t="s">
        <v>18</v>
      </c>
      <c r="B11" s="31">
        <v>4</v>
      </c>
      <c r="D11" s="27">
        <v>5237</v>
      </c>
      <c r="F11" s="27">
        <v>6074</v>
      </c>
    </row>
    <row r="12" spans="1:10" ht="15">
      <c r="A12" s="29" t="s">
        <v>19</v>
      </c>
      <c r="D12" s="30">
        <v>5808</v>
      </c>
      <c r="F12" s="30">
        <v>289</v>
      </c>
      <c r="G12" s="31"/>
      <c r="J12" s="28"/>
    </row>
    <row r="13" spans="1:10" ht="15">
      <c r="A13" s="23" t="s">
        <v>20</v>
      </c>
      <c r="B13" s="31">
        <v>5</v>
      </c>
      <c r="D13" s="27">
        <v>-48348</v>
      </c>
      <c r="F13" s="27">
        <v>-43367</v>
      </c>
      <c r="H13" s="32"/>
      <c r="J13" s="28"/>
    </row>
    <row r="14" spans="1:10" ht="15">
      <c r="A14" s="23" t="s">
        <v>21</v>
      </c>
      <c r="B14" s="31">
        <v>6</v>
      </c>
      <c r="D14" s="27">
        <v>-37798</v>
      </c>
      <c r="F14" s="27">
        <v>-35342</v>
      </c>
      <c r="H14" s="32"/>
      <c r="J14" s="28"/>
    </row>
    <row r="15" spans="1:8" ht="15">
      <c r="A15" s="23" t="s">
        <v>22</v>
      </c>
      <c r="B15" s="31">
        <v>7</v>
      </c>
      <c r="D15" s="27">
        <v>-65979</v>
      </c>
      <c r="F15" s="27">
        <v>-63512</v>
      </c>
      <c r="H15" s="33"/>
    </row>
    <row r="16" spans="1:8" ht="15">
      <c r="A16" s="23" t="s">
        <v>23</v>
      </c>
      <c r="B16" s="31" t="s">
        <v>177</v>
      </c>
      <c r="D16" s="27">
        <v>-21765</v>
      </c>
      <c r="F16" s="27">
        <v>-21231</v>
      </c>
      <c r="H16" s="32"/>
    </row>
    <row r="17" spans="1:8" ht="15">
      <c r="A17" s="23" t="s">
        <v>24</v>
      </c>
      <c r="D17" s="27">
        <v>-486250</v>
      </c>
      <c r="F17" s="27">
        <v>-423227</v>
      </c>
      <c r="H17" s="32"/>
    </row>
    <row r="18" spans="1:10" ht="15">
      <c r="A18" s="23" t="s">
        <v>25</v>
      </c>
      <c r="B18" s="31">
        <v>8</v>
      </c>
      <c r="D18" s="27">
        <v>-3156</v>
      </c>
      <c r="F18" s="27">
        <v>-3490</v>
      </c>
      <c r="H18" s="33"/>
      <c r="J18" s="28"/>
    </row>
    <row r="19" spans="1:11" ht="15" customHeight="1">
      <c r="A19" s="310" t="s">
        <v>26</v>
      </c>
      <c r="D19" s="34">
        <f>SUM(D10:D18)</f>
        <v>26746</v>
      </c>
      <c r="F19" s="34">
        <f>SUM(F10:F18)</f>
        <v>28131</v>
      </c>
      <c r="H19" s="32"/>
      <c r="K19" s="28"/>
    </row>
    <row r="20" spans="1:8" ht="8.25" customHeight="1">
      <c r="A20" s="23"/>
      <c r="D20" s="27"/>
      <c r="F20" s="27"/>
      <c r="H20" s="32"/>
    </row>
    <row r="21" spans="1:8" ht="15">
      <c r="A21" s="23" t="s">
        <v>27</v>
      </c>
      <c r="B21" s="31">
        <v>10</v>
      </c>
      <c r="D21" s="27">
        <v>2459</v>
      </c>
      <c r="F21" s="27">
        <v>3473</v>
      </c>
      <c r="H21" s="32"/>
    </row>
    <row r="22" spans="1:8" ht="15">
      <c r="A22" s="23" t="s">
        <v>28</v>
      </c>
      <c r="B22" s="31">
        <v>11</v>
      </c>
      <c r="D22" s="27">
        <v>-9447</v>
      </c>
      <c r="F22" s="27">
        <v>-6056</v>
      </c>
      <c r="H22" s="32"/>
    </row>
    <row r="23" spans="1:8" ht="15">
      <c r="A23" s="35" t="s">
        <v>29</v>
      </c>
      <c r="D23" s="34">
        <f>SUM(D21:D22)</f>
        <v>-6988</v>
      </c>
      <c r="F23" s="34">
        <f>SUM(F21:F22)</f>
        <v>-2583</v>
      </c>
      <c r="H23" s="32"/>
    </row>
    <row r="24" spans="1:8" ht="9" customHeight="1">
      <c r="A24" s="35"/>
      <c r="D24" s="37"/>
      <c r="F24" s="37"/>
      <c r="H24" s="32"/>
    </row>
    <row r="25" spans="1:8" ht="15">
      <c r="A25" s="23" t="s">
        <v>204</v>
      </c>
      <c r="B25" s="31">
        <v>12</v>
      </c>
      <c r="D25" s="27">
        <v>2543</v>
      </c>
      <c r="F25" s="27">
        <v>1884</v>
      </c>
      <c r="H25" s="32"/>
    </row>
    <row r="26" spans="1:8" ht="15" hidden="1">
      <c r="A26" s="23" t="s">
        <v>147</v>
      </c>
      <c r="D26" s="27">
        <v>0</v>
      </c>
      <c r="F26" s="27">
        <v>0</v>
      </c>
      <c r="H26" s="32"/>
    </row>
    <row r="27" spans="1:8" ht="15">
      <c r="A27" s="310" t="s">
        <v>30</v>
      </c>
      <c r="D27" s="34">
        <f>D19+D23+D25</f>
        <v>22301</v>
      </c>
      <c r="F27" s="34">
        <f>F19+F23+F25+F26</f>
        <v>27432</v>
      </c>
      <c r="H27" s="36"/>
    </row>
    <row r="28" spans="1:8" ht="6.75" customHeight="1">
      <c r="A28" s="310"/>
      <c r="D28" s="157"/>
      <c r="F28" s="157"/>
      <c r="H28" s="36"/>
    </row>
    <row r="29" spans="1:8" ht="15">
      <c r="A29" s="23" t="s">
        <v>31</v>
      </c>
      <c r="D29" s="38">
        <v>-3590</v>
      </c>
      <c r="F29" s="38">
        <v>-3224</v>
      </c>
      <c r="H29" s="36"/>
    </row>
    <row r="30" spans="1:10" ht="6.75" customHeight="1">
      <c r="A30" s="310"/>
      <c r="B30" s="198"/>
      <c r="C30" s="39"/>
      <c r="D30" s="37"/>
      <c r="E30" s="39"/>
      <c r="F30" s="37"/>
      <c r="G30" s="39"/>
      <c r="H30" s="36"/>
      <c r="J30" s="40"/>
    </row>
    <row r="31" spans="1:10" ht="7.5" customHeight="1">
      <c r="A31" s="310"/>
      <c r="B31" s="198"/>
      <c r="C31" s="39"/>
      <c r="D31" s="37"/>
      <c r="E31" s="39"/>
      <c r="F31" s="37"/>
      <c r="G31" s="39"/>
      <c r="H31" s="36"/>
      <c r="J31" s="40"/>
    </row>
    <row r="32" spans="1:10" ht="15.75" thickBot="1">
      <c r="A32" s="310" t="s">
        <v>164</v>
      </c>
      <c r="B32" s="198"/>
      <c r="C32" s="39"/>
      <c r="D32" s="141">
        <f>D27+D29</f>
        <v>18711</v>
      </c>
      <c r="E32" s="39"/>
      <c r="F32" s="141">
        <f>F27+F29</f>
        <v>24208</v>
      </c>
      <c r="G32" s="39"/>
      <c r="H32" s="36"/>
      <c r="J32" s="40"/>
    </row>
    <row r="33" spans="1:10" ht="15.75" thickTop="1">
      <c r="A33" s="310"/>
      <c r="B33" s="198"/>
      <c r="C33" s="39"/>
      <c r="D33" s="37"/>
      <c r="E33" s="39"/>
      <c r="F33" s="37"/>
      <c r="G33" s="39"/>
      <c r="H33" s="36"/>
      <c r="J33" s="40"/>
    </row>
    <row r="34" spans="1:10" ht="15">
      <c r="A34" s="310" t="s">
        <v>32</v>
      </c>
      <c r="C34" s="41"/>
      <c r="D34" s="37"/>
      <c r="E34" s="41"/>
      <c r="F34" s="37"/>
      <c r="G34" s="39"/>
      <c r="H34" s="36"/>
      <c r="J34" s="40"/>
    </row>
    <row r="35" spans="1:10" ht="15">
      <c r="A35" s="159" t="s">
        <v>148</v>
      </c>
      <c r="C35" s="41"/>
      <c r="D35" s="37"/>
      <c r="E35" s="41"/>
      <c r="F35" s="37"/>
      <c r="G35" s="39"/>
      <c r="H35" s="36"/>
      <c r="J35" s="40"/>
    </row>
    <row r="36" spans="1:10" ht="30">
      <c r="A36" s="161" t="s">
        <v>163</v>
      </c>
      <c r="B36" s="31">
        <v>13</v>
      </c>
      <c r="C36" s="41"/>
      <c r="D36" s="50">
        <v>-619</v>
      </c>
      <c r="E36" s="41"/>
      <c r="F36" s="50">
        <v>-544</v>
      </c>
      <c r="G36" s="39"/>
      <c r="H36" s="36"/>
      <c r="J36" s="40"/>
    </row>
    <row r="37" spans="1:10" ht="15">
      <c r="A37" s="307"/>
      <c r="C37" s="41"/>
      <c r="D37" s="309">
        <f>SUM(D36:D36)</f>
        <v>-619</v>
      </c>
      <c r="E37" s="41"/>
      <c r="F37" s="309">
        <f>SUM(F36:F36)</f>
        <v>-544</v>
      </c>
      <c r="G37" s="39"/>
      <c r="H37" s="36"/>
      <c r="J37" s="40"/>
    </row>
    <row r="38" spans="1:10" ht="15">
      <c r="A38" s="159" t="s">
        <v>114</v>
      </c>
      <c r="B38" s="199"/>
      <c r="C38" s="41"/>
      <c r="D38" s="50"/>
      <c r="E38" s="41"/>
      <c r="F38" s="37"/>
      <c r="G38" s="39"/>
      <c r="H38" s="36"/>
      <c r="J38" s="40"/>
    </row>
    <row r="39" spans="1:10" ht="15">
      <c r="A39" s="161" t="s">
        <v>98</v>
      </c>
      <c r="B39" s="199"/>
      <c r="C39" s="41"/>
      <c r="D39" s="50">
        <v>-1611</v>
      </c>
      <c r="E39" s="50"/>
      <c r="F39" s="50">
        <v>1967</v>
      </c>
      <c r="G39" s="39"/>
      <c r="H39" s="36"/>
      <c r="J39" s="40"/>
    </row>
    <row r="40" spans="1:10" ht="15">
      <c r="A40" s="310"/>
      <c r="B40" s="199"/>
      <c r="C40" s="41"/>
      <c r="D40" s="34">
        <f>SUM(D39:D39)</f>
        <v>-1611</v>
      </c>
      <c r="E40" s="41"/>
      <c r="F40" s="34">
        <f>SUM(F39:F39)</f>
        <v>1967</v>
      </c>
      <c r="G40" s="39"/>
      <c r="H40" s="36"/>
      <c r="J40" s="40"/>
    </row>
    <row r="41" spans="1:10" ht="15">
      <c r="A41" s="310" t="s">
        <v>168</v>
      </c>
      <c r="B41" s="199">
        <v>13</v>
      </c>
      <c r="C41" s="41"/>
      <c r="D41" s="34">
        <f>D37+D40</f>
        <v>-2230</v>
      </c>
      <c r="E41" s="41"/>
      <c r="F41" s="34">
        <f>F37+F40</f>
        <v>1423</v>
      </c>
      <c r="G41" s="39"/>
      <c r="H41" s="36"/>
      <c r="J41" s="40"/>
    </row>
    <row r="42" spans="1:10" ht="15">
      <c r="A42" s="310"/>
      <c r="B42" s="199"/>
      <c r="C42" s="41"/>
      <c r="D42" s="37"/>
      <c r="E42" s="41"/>
      <c r="F42" s="37"/>
      <c r="G42" s="39"/>
      <c r="H42" s="36"/>
      <c r="J42" s="40"/>
    </row>
    <row r="43" spans="1:10" ht="15.75" thickBot="1">
      <c r="A43" s="297" t="s">
        <v>165</v>
      </c>
      <c r="B43" s="198"/>
      <c r="C43" s="39"/>
      <c r="D43" s="141">
        <f>+D32+D41</f>
        <v>16481</v>
      </c>
      <c r="E43" s="39"/>
      <c r="F43" s="141">
        <f>+F32+F41</f>
        <v>25631</v>
      </c>
      <c r="G43" s="39"/>
      <c r="H43" s="36"/>
      <c r="J43" s="40"/>
    </row>
    <row r="44" spans="1:10" ht="8.25" customHeight="1" thickTop="1">
      <c r="A44" s="159"/>
      <c r="B44" s="199"/>
      <c r="C44" s="41"/>
      <c r="D44" s="37"/>
      <c r="E44" s="41"/>
      <c r="F44" s="37"/>
      <c r="G44" s="39"/>
      <c r="H44" s="36"/>
      <c r="J44" s="40"/>
    </row>
    <row r="45" spans="1:8" ht="15">
      <c r="A45" s="297" t="s">
        <v>166</v>
      </c>
      <c r="B45" s="200"/>
      <c r="C45" s="43"/>
      <c r="D45" s="44"/>
      <c r="E45" s="43"/>
      <c r="F45" s="44"/>
      <c r="G45" s="45"/>
      <c r="H45" s="36"/>
    </row>
    <row r="46" spans="1:8" ht="15">
      <c r="A46" s="314" t="s">
        <v>151</v>
      </c>
      <c r="B46" s="48"/>
      <c r="C46" s="46"/>
      <c r="D46" s="47">
        <v>20619</v>
      </c>
      <c r="E46" s="46"/>
      <c r="F46" s="47">
        <v>22647</v>
      </c>
      <c r="G46" s="48"/>
      <c r="H46" s="36"/>
    </row>
    <row r="47" spans="1:8" ht="15">
      <c r="A47" s="49" t="s">
        <v>33</v>
      </c>
      <c r="B47" s="48"/>
      <c r="C47" s="46"/>
      <c r="D47" s="50">
        <v>-1908</v>
      </c>
      <c r="E47" s="46"/>
      <c r="F47" s="50">
        <v>1561</v>
      </c>
      <c r="G47" s="46"/>
      <c r="H47" s="36"/>
    </row>
    <row r="48" spans="1:8" ht="9" customHeight="1">
      <c r="A48" s="51"/>
      <c r="B48" s="200"/>
      <c r="C48" s="43"/>
      <c r="D48" s="156"/>
      <c r="E48" s="43"/>
      <c r="F48" s="156"/>
      <c r="G48" s="45"/>
      <c r="H48" s="36"/>
    </row>
    <row r="49" spans="1:8" ht="15">
      <c r="A49" s="298" t="s">
        <v>167</v>
      </c>
      <c r="B49" s="200"/>
      <c r="C49" s="43"/>
      <c r="D49" s="156"/>
      <c r="E49" s="43"/>
      <c r="F49" s="156"/>
      <c r="G49" s="45"/>
      <c r="H49" s="36"/>
    </row>
    <row r="50" spans="1:10" ht="15">
      <c r="A50" s="314" t="s">
        <v>151</v>
      </c>
      <c r="B50" s="48"/>
      <c r="C50" s="46"/>
      <c r="D50" s="47">
        <v>19075</v>
      </c>
      <c r="E50" s="46"/>
      <c r="F50" s="47">
        <v>23134</v>
      </c>
      <c r="G50" s="48"/>
      <c r="H50" s="36"/>
      <c r="J50" s="42"/>
    </row>
    <row r="51" spans="1:8" ht="15">
      <c r="A51" s="49" t="s">
        <v>33</v>
      </c>
      <c r="B51" s="48"/>
      <c r="C51" s="46"/>
      <c r="D51" s="50">
        <v>-2594</v>
      </c>
      <c r="E51" s="46"/>
      <c r="F51" s="50">
        <v>2497</v>
      </c>
      <c r="G51" s="46"/>
      <c r="H51" s="36"/>
    </row>
    <row r="52" spans="1:7" ht="8.25" customHeight="1">
      <c r="A52" s="49"/>
      <c r="B52" s="52"/>
      <c r="C52" s="52"/>
      <c r="D52" s="53"/>
      <c r="E52" s="52"/>
      <c r="F52" s="53"/>
      <c r="G52" s="52"/>
    </row>
    <row r="53" ht="15">
      <c r="A53" s="54"/>
    </row>
    <row r="54" ht="15">
      <c r="A54" s="54"/>
    </row>
    <row r="55" spans="1:7" ht="15">
      <c r="A55" s="336" t="str">
        <f>SFP!A69</f>
        <v>Приложенията на страници от 5 до 133 са неразделна част от консолидирания финансов отчет</v>
      </c>
      <c r="B55" s="336"/>
      <c r="C55" s="336"/>
      <c r="D55" s="336"/>
      <c r="E55" s="336"/>
      <c r="F55" s="336"/>
      <c r="G55" s="39"/>
    </row>
    <row r="56" spans="1:7" ht="15">
      <c r="A56" s="205"/>
      <c r="B56" s="198"/>
      <c r="C56" s="39"/>
      <c r="D56" s="39"/>
      <c r="E56" s="39"/>
      <c r="F56" s="39"/>
      <c r="G56" s="39"/>
    </row>
    <row r="57" spans="1:7" ht="15">
      <c r="A57" s="205"/>
      <c r="B57" s="198"/>
      <c r="C57" s="39"/>
      <c r="D57" s="39"/>
      <c r="E57" s="39"/>
      <c r="F57" s="39"/>
      <c r="G57" s="39"/>
    </row>
    <row r="58" ht="15">
      <c r="A58" s="54"/>
    </row>
    <row r="60" ht="15">
      <c r="A60" s="55" t="s">
        <v>205</v>
      </c>
    </row>
    <row r="61" ht="15">
      <c r="A61" s="56" t="s">
        <v>206</v>
      </c>
    </row>
    <row r="63" ht="15">
      <c r="A63" s="57" t="str">
        <f>'[1]Cover '!A15</f>
        <v>Финансов директор:</v>
      </c>
    </row>
    <row r="64" ht="15">
      <c r="A64" s="58" t="str">
        <f>'[1]Cover '!D15</f>
        <v>Борис Борисов</v>
      </c>
    </row>
    <row r="65" ht="15">
      <c r="A65" s="59"/>
    </row>
    <row r="66" ht="15">
      <c r="A66" s="60" t="s">
        <v>115</v>
      </c>
    </row>
    <row r="67" ht="15">
      <c r="A67" s="160" t="s">
        <v>116</v>
      </c>
    </row>
    <row r="69" ht="15">
      <c r="A69" s="23"/>
    </row>
    <row r="70" ht="15">
      <c r="A70" s="23"/>
    </row>
    <row r="71" ht="15">
      <c r="A71" s="23"/>
    </row>
    <row r="72" spans="1:8" ht="15">
      <c r="A72" s="23"/>
      <c r="H72" s="316"/>
    </row>
    <row r="73" spans="1:7" ht="15">
      <c r="A73" s="330"/>
      <c r="B73" s="330"/>
      <c r="C73" s="330"/>
      <c r="D73" s="330"/>
      <c r="E73" s="330"/>
      <c r="F73" s="330"/>
      <c r="G73" s="330"/>
    </row>
    <row r="74" spans="1:7" ht="17.25" customHeight="1">
      <c r="A74" s="55"/>
      <c r="B74" s="61"/>
      <c r="C74" s="61"/>
      <c r="D74" s="61"/>
      <c r="E74" s="61"/>
      <c r="F74" s="61"/>
      <c r="G74" s="61"/>
    </row>
    <row r="75" ht="15">
      <c r="A75" s="62"/>
    </row>
    <row r="76" ht="15">
      <c r="A76" s="63"/>
    </row>
    <row r="77" ht="15">
      <c r="A77" s="64"/>
    </row>
    <row r="78" ht="15">
      <c r="A78" s="64"/>
    </row>
    <row r="79" ht="15">
      <c r="A79" s="60"/>
    </row>
    <row r="80" ht="15">
      <c r="A80" s="65"/>
    </row>
    <row r="81" ht="15">
      <c r="A81" s="59"/>
    </row>
    <row r="86" ht="15">
      <c r="A86" s="66"/>
    </row>
  </sheetData>
  <sheetProtection/>
  <mergeCells count="5">
    <mergeCell ref="A73:G73"/>
    <mergeCell ref="A1:G1"/>
    <mergeCell ref="A2:G2"/>
    <mergeCell ref="B6:B7"/>
    <mergeCell ref="A55:F55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6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90" zoomScaleNormal="90" zoomScaleSheetLayoutView="90" zoomScalePageLayoutView="0" workbookViewId="0" topLeftCell="A25">
      <selection activeCell="D67" sqref="D67:F67"/>
    </sheetView>
  </sheetViews>
  <sheetFormatPr defaultColWidth="9.28125" defaultRowHeight="12.75"/>
  <cols>
    <col min="1" max="1" width="67.421875" style="70" customWidth="1"/>
    <col min="2" max="2" width="8.28125" style="70" customWidth="1"/>
    <col min="3" max="3" width="12.7109375" style="70" customWidth="1"/>
    <col min="4" max="4" width="14.421875" style="101" customWidth="1"/>
    <col min="5" max="5" width="1.28515625" style="70" customWidth="1"/>
    <col min="6" max="6" width="14.57421875" style="101" customWidth="1"/>
    <col min="7" max="7" width="1.28515625" style="70" customWidth="1"/>
    <col min="8" max="8" width="1.57421875" style="70" customWidth="1"/>
    <col min="9" max="16384" width="9.28125" style="70" customWidth="1"/>
  </cols>
  <sheetData>
    <row r="1" spans="1:7" ht="14.25">
      <c r="A1" s="67" t="str">
        <f>+'[1]SCI'!A1</f>
        <v>ГРУПА СОФАРМА </v>
      </c>
      <c r="B1" s="68"/>
      <c r="C1" s="68"/>
      <c r="D1" s="69"/>
      <c r="E1" s="68"/>
      <c r="F1" s="69"/>
      <c r="G1" s="68"/>
    </row>
    <row r="2" spans="1:7" ht="14.25">
      <c r="A2" s="71" t="s">
        <v>160</v>
      </c>
      <c r="B2" s="72"/>
      <c r="C2" s="72"/>
      <c r="D2" s="73"/>
      <c r="E2" s="72"/>
      <c r="F2" s="73"/>
      <c r="G2" s="72"/>
    </row>
    <row r="3" spans="1:7" ht="15">
      <c r="A3" s="71" t="s">
        <v>191</v>
      </c>
      <c r="B3" s="74"/>
      <c r="C3" s="74"/>
      <c r="D3" s="75"/>
      <c r="E3" s="74"/>
      <c r="F3" s="75"/>
      <c r="G3" s="74"/>
    </row>
    <row r="4" spans="1:7" ht="26.25" customHeight="1">
      <c r="A4" s="76"/>
      <c r="B4" s="311"/>
      <c r="C4" s="337" t="s">
        <v>17</v>
      </c>
      <c r="D4" s="338" t="s">
        <v>207</v>
      </c>
      <c r="E4" s="312"/>
      <c r="F4" s="338" t="s">
        <v>182</v>
      </c>
      <c r="G4" s="202"/>
    </row>
    <row r="5" spans="2:7" ht="12" customHeight="1">
      <c r="B5" s="311"/>
      <c r="C5" s="337"/>
      <c r="D5" s="339"/>
      <c r="E5" s="312"/>
      <c r="F5" s="339"/>
      <c r="G5" s="202"/>
    </row>
    <row r="6" spans="2:7" ht="12" customHeight="1">
      <c r="B6" s="311"/>
      <c r="C6" s="312"/>
      <c r="D6" s="313"/>
      <c r="E6" s="312"/>
      <c r="F6" s="313"/>
      <c r="G6" s="202"/>
    </row>
    <row r="7" spans="1:7" ht="14.25">
      <c r="A7" s="71" t="s">
        <v>34</v>
      </c>
      <c r="B7" s="31"/>
      <c r="C7" s="31"/>
      <c r="D7" s="77"/>
      <c r="E7" s="31"/>
      <c r="F7" s="77"/>
      <c r="G7" s="31"/>
    </row>
    <row r="8" spans="1:7" ht="14.25">
      <c r="A8" s="71" t="s">
        <v>35</v>
      </c>
      <c r="B8" s="78"/>
      <c r="C8" s="78"/>
      <c r="D8" s="79"/>
      <c r="E8" s="78"/>
      <c r="F8" s="79"/>
      <c r="G8" s="78"/>
    </row>
    <row r="9" spans="1:7" ht="15">
      <c r="A9" s="80" t="s">
        <v>36</v>
      </c>
      <c r="B9" s="81"/>
      <c r="C9" s="81">
        <v>14</v>
      </c>
      <c r="D9" s="203">
        <v>376441</v>
      </c>
      <c r="E9" s="81"/>
      <c r="F9" s="203">
        <v>378625</v>
      </c>
      <c r="G9" s="81"/>
    </row>
    <row r="10" spans="1:7" ht="15">
      <c r="A10" s="83" t="s">
        <v>37</v>
      </c>
      <c r="B10" s="81"/>
      <c r="C10" s="81">
        <v>15</v>
      </c>
      <c r="D10" s="203">
        <v>40212</v>
      </c>
      <c r="E10" s="81"/>
      <c r="F10" s="203">
        <v>42829</v>
      </c>
      <c r="G10" s="81"/>
    </row>
    <row r="11" spans="1:7" ht="15">
      <c r="A11" s="83" t="s">
        <v>122</v>
      </c>
      <c r="B11" s="81"/>
      <c r="C11" s="81">
        <v>15</v>
      </c>
      <c r="D11" s="203">
        <v>15724</v>
      </c>
      <c r="E11" s="81"/>
      <c r="F11" s="203">
        <v>15909</v>
      </c>
      <c r="G11" s="81"/>
    </row>
    <row r="12" spans="1:7" ht="15">
      <c r="A12" s="80" t="s">
        <v>38</v>
      </c>
      <c r="B12" s="81"/>
      <c r="C12" s="81">
        <v>16</v>
      </c>
      <c r="D12" s="203">
        <v>11277</v>
      </c>
      <c r="E12" s="81"/>
      <c r="F12" s="203">
        <v>10856</v>
      </c>
      <c r="G12" s="81"/>
    </row>
    <row r="13" spans="1:7" ht="15">
      <c r="A13" s="85" t="s">
        <v>125</v>
      </c>
      <c r="B13" s="81"/>
      <c r="C13" s="81">
        <v>17</v>
      </c>
      <c r="D13" s="203">
        <v>65528</v>
      </c>
      <c r="E13" s="81"/>
      <c r="F13" s="203">
        <v>62985</v>
      </c>
      <c r="G13" s="81"/>
    </row>
    <row r="14" spans="1:7" ht="15">
      <c r="A14" s="83" t="s">
        <v>152</v>
      </c>
      <c r="B14" s="81"/>
      <c r="C14" s="81">
        <v>18</v>
      </c>
      <c r="D14" s="203">
        <v>13975</v>
      </c>
      <c r="E14" s="81"/>
      <c r="F14" s="203">
        <v>10079</v>
      </c>
      <c r="G14" s="81"/>
    </row>
    <row r="15" spans="1:8" ht="15">
      <c r="A15" s="85" t="s">
        <v>101</v>
      </c>
      <c r="B15" s="81"/>
      <c r="C15" s="81">
        <v>19</v>
      </c>
      <c r="D15" s="203">
        <v>57651</v>
      </c>
      <c r="E15" s="81"/>
      <c r="F15" s="203">
        <v>91794</v>
      </c>
      <c r="G15" s="81"/>
      <c r="H15" s="152"/>
    </row>
    <row r="16" spans="1:7" ht="15">
      <c r="A16" s="85" t="s">
        <v>102</v>
      </c>
      <c r="B16" s="81"/>
      <c r="C16" s="81">
        <v>20</v>
      </c>
      <c r="D16" s="203">
        <v>11014</v>
      </c>
      <c r="E16" s="81"/>
      <c r="F16" s="203">
        <v>10674</v>
      </c>
      <c r="G16" s="81"/>
    </row>
    <row r="17" spans="1:7" ht="15">
      <c r="A17" s="83" t="s">
        <v>96</v>
      </c>
      <c r="B17" s="93"/>
      <c r="C17" s="93"/>
      <c r="D17" s="203">
        <v>1978</v>
      </c>
      <c r="E17" s="93"/>
      <c r="F17" s="203">
        <v>2421</v>
      </c>
      <c r="G17" s="93"/>
    </row>
    <row r="18" spans="1:7" ht="14.25" customHeight="1">
      <c r="A18" s="86"/>
      <c r="B18" s="78"/>
      <c r="C18" s="78"/>
      <c r="D18" s="87">
        <f>SUM(D9:D17)</f>
        <v>593800</v>
      </c>
      <c r="E18" s="78"/>
      <c r="F18" s="87">
        <f>SUM(F9:F17)</f>
        <v>626172</v>
      </c>
      <c r="G18" s="78"/>
    </row>
    <row r="19" spans="1:8" ht="15">
      <c r="A19" s="71" t="s">
        <v>39</v>
      </c>
      <c r="B19" s="78"/>
      <c r="C19" s="78"/>
      <c r="D19" s="308"/>
      <c r="E19" s="78"/>
      <c r="F19" s="153"/>
      <c r="G19" s="78"/>
      <c r="H19" s="149"/>
    </row>
    <row r="20" spans="1:7" ht="15">
      <c r="A20" s="80" t="s">
        <v>40</v>
      </c>
      <c r="B20" s="81"/>
      <c r="C20" s="81">
        <v>21</v>
      </c>
      <c r="D20" s="203">
        <v>242788</v>
      </c>
      <c r="E20" s="81"/>
      <c r="F20" s="203">
        <v>229873</v>
      </c>
      <c r="G20" s="81"/>
    </row>
    <row r="21" spans="1:7" ht="15">
      <c r="A21" s="80" t="s">
        <v>41</v>
      </c>
      <c r="B21" s="81"/>
      <c r="C21" s="154">
        <v>22</v>
      </c>
      <c r="D21" s="203">
        <v>288368</v>
      </c>
      <c r="E21" s="154"/>
      <c r="F21" s="203">
        <v>255660</v>
      </c>
      <c r="G21" s="154"/>
    </row>
    <row r="22" spans="1:10" ht="15">
      <c r="A22" s="80" t="s">
        <v>42</v>
      </c>
      <c r="B22" s="81"/>
      <c r="C22" s="154">
        <v>23</v>
      </c>
      <c r="D22" s="203">
        <v>5382</v>
      </c>
      <c r="E22" s="154"/>
      <c r="F22" s="203">
        <v>7112</v>
      </c>
      <c r="G22" s="154"/>
      <c r="H22" s="84"/>
      <c r="J22" s="84"/>
    </row>
    <row r="23" spans="1:10" ht="15">
      <c r="A23" s="80" t="s">
        <v>180</v>
      </c>
      <c r="B23" s="81"/>
      <c r="C23" s="154"/>
      <c r="D23" s="203">
        <v>1462</v>
      </c>
      <c r="E23" s="154"/>
      <c r="F23" s="203">
        <v>1462</v>
      </c>
      <c r="G23" s="154"/>
      <c r="H23" s="84"/>
      <c r="J23" s="84"/>
    </row>
    <row r="24" spans="1:7" ht="15">
      <c r="A24" s="80" t="s">
        <v>126</v>
      </c>
      <c r="B24" s="81"/>
      <c r="C24" s="81">
        <v>24</v>
      </c>
      <c r="D24" s="203">
        <v>31782</v>
      </c>
      <c r="E24" s="81"/>
      <c r="F24" s="203">
        <v>27480</v>
      </c>
      <c r="G24" s="81"/>
    </row>
    <row r="25" spans="1:7" ht="15">
      <c r="A25" s="80" t="s">
        <v>43</v>
      </c>
      <c r="B25" s="81"/>
      <c r="C25" s="81">
        <v>25</v>
      </c>
      <c r="D25" s="203">
        <v>21104</v>
      </c>
      <c r="E25" s="81"/>
      <c r="F25" s="203">
        <v>27513</v>
      </c>
      <c r="G25" s="81"/>
    </row>
    <row r="26" spans="1:7" ht="14.25">
      <c r="A26" s="71"/>
      <c r="B26" s="78"/>
      <c r="C26" s="81"/>
      <c r="D26" s="87">
        <f>SUM(D20:D25)</f>
        <v>590886</v>
      </c>
      <c r="E26" s="81"/>
      <c r="F26" s="87">
        <f>SUM(F20:F25)</f>
        <v>549100</v>
      </c>
      <c r="G26" s="81"/>
    </row>
    <row r="27" spans="1:7" ht="6.75" customHeight="1">
      <c r="A27" s="71"/>
      <c r="B27" s="78"/>
      <c r="C27" s="81"/>
      <c r="D27" s="88"/>
      <c r="E27" s="81"/>
      <c r="F27" s="88"/>
      <c r="G27" s="81"/>
    </row>
    <row r="28" spans="1:8" ht="15" thickBot="1">
      <c r="A28" s="71" t="s">
        <v>44</v>
      </c>
      <c r="B28" s="78"/>
      <c r="C28" s="81"/>
      <c r="D28" s="90">
        <f>SUM(D26,D18)</f>
        <v>1184686</v>
      </c>
      <c r="E28" s="81"/>
      <c r="F28" s="90">
        <f>SUM(F26,F18)</f>
        <v>1175272</v>
      </c>
      <c r="G28" s="81"/>
      <c r="H28" s="150"/>
    </row>
    <row r="29" spans="1:7" ht="8.25" customHeight="1" thickTop="1">
      <c r="A29" s="71"/>
      <c r="B29" s="78"/>
      <c r="C29" s="78"/>
      <c r="D29" s="88"/>
      <c r="E29" s="78"/>
      <c r="F29" s="88"/>
      <c r="G29" s="78"/>
    </row>
    <row r="30" spans="1:7" ht="14.25">
      <c r="A30" s="71" t="s">
        <v>45</v>
      </c>
      <c r="B30" s="31"/>
      <c r="C30" s="31"/>
      <c r="D30" s="88"/>
      <c r="E30" s="31"/>
      <c r="F30" s="88"/>
      <c r="G30" s="31"/>
    </row>
    <row r="31" spans="1:7" ht="28.5">
      <c r="A31" s="92" t="s">
        <v>123</v>
      </c>
      <c r="B31" s="31"/>
      <c r="C31" s="31"/>
      <c r="D31" s="91"/>
      <c r="E31" s="31"/>
      <c r="F31" s="91"/>
      <c r="G31" s="31"/>
    </row>
    <row r="32" spans="1:7" ht="15">
      <c r="A32" s="201" t="s">
        <v>46</v>
      </c>
      <c r="B32" s="93"/>
      <c r="C32" s="93"/>
      <c r="D32" s="203">
        <v>134798</v>
      </c>
      <c r="E32" s="93"/>
      <c r="F32" s="203">
        <v>134798</v>
      </c>
      <c r="G32" s="93"/>
    </row>
    <row r="33" spans="1:10" ht="15">
      <c r="A33" s="80" t="s">
        <v>47</v>
      </c>
      <c r="B33" s="93"/>
      <c r="C33" s="93"/>
      <c r="D33" s="203">
        <v>63739</v>
      </c>
      <c r="E33" s="93"/>
      <c r="F33" s="203">
        <v>60977</v>
      </c>
      <c r="G33" s="93"/>
      <c r="J33" s="303"/>
    </row>
    <row r="34" spans="1:10" ht="15">
      <c r="A34" s="80" t="s">
        <v>120</v>
      </c>
      <c r="B34" s="93"/>
      <c r="D34" s="203">
        <v>368255</v>
      </c>
      <c r="E34" s="93"/>
      <c r="F34" s="203">
        <f>360656</f>
        <v>360656</v>
      </c>
      <c r="G34" s="93"/>
      <c r="H34" s="152"/>
      <c r="J34" s="303"/>
    </row>
    <row r="35" spans="1:7" ht="14.25">
      <c r="A35" s="71"/>
      <c r="B35" s="78"/>
      <c r="C35" s="93">
        <v>26</v>
      </c>
      <c r="D35" s="94">
        <f>SUM(D32:D34)</f>
        <v>566792</v>
      </c>
      <c r="E35" s="81"/>
      <c r="F35" s="94">
        <f>SUM(F32:F34)</f>
        <v>556431</v>
      </c>
      <c r="G35" s="81"/>
    </row>
    <row r="36" spans="1:7" ht="9" customHeight="1">
      <c r="A36" s="71"/>
      <c r="B36" s="78"/>
      <c r="C36" s="81"/>
      <c r="D36" s="95"/>
      <c r="E36" s="81"/>
      <c r="F36" s="95"/>
      <c r="G36" s="81"/>
    </row>
    <row r="37" spans="1:7" ht="14.25">
      <c r="A37" s="96" t="s">
        <v>48</v>
      </c>
      <c r="B37" s="78"/>
      <c r="C37" s="81"/>
      <c r="D37" s="97">
        <v>15875</v>
      </c>
      <c r="E37" s="81"/>
      <c r="F37" s="97">
        <v>19341</v>
      </c>
      <c r="G37" s="81"/>
    </row>
    <row r="38" spans="1:7" ht="7.5" customHeight="1">
      <c r="A38" s="96"/>
      <c r="B38" s="78"/>
      <c r="C38" s="81"/>
      <c r="D38" s="95"/>
      <c r="E38" s="81"/>
      <c r="F38" s="95"/>
      <c r="G38" s="81"/>
    </row>
    <row r="39" spans="1:7" ht="14.25">
      <c r="A39" s="98" t="s">
        <v>49</v>
      </c>
      <c r="B39" s="78"/>
      <c r="C39" s="81">
        <v>26</v>
      </c>
      <c r="D39" s="97">
        <f>D37+D35</f>
        <v>582667</v>
      </c>
      <c r="E39" s="81"/>
      <c r="F39" s="97">
        <f>F37+F35</f>
        <v>575772</v>
      </c>
      <c r="G39" s="81"/>
    </row>
    <row r="40" spans="1:7" ht="9" customHeight="1">
      <c r="A40" s="98"/>
      <c r="B40" s="78"/>
      <c r="C40" s="81"/>
      <c r="D40" s="95"/>
      <c r="E40" s="81"/>
      <c r="F40" s="95"/>
      <c r="G40" s="81"/>
    </row>
    <row r="41" spans="1:7" ht="15">
      <c r="A41" s="99" t="s">
        <v>50</v>
      </c>
      <c r="B41" s="78"/>
      <c r="C41" s="78"/>
      <c r="D41" s="89"/>
      <c r="E41" s="78"/>
      <c r="F41" s="89"/>
      <c r="G41" s="78"/>
    </row>
    <row r="42" spans="1:7" ht="15">
      <c r="A42" s="71" t="s">
        <v>51</v>
      </c>
      <c r="B42" s="93"/>
      <c r="C42" s="93"/>
      <c r="D42" s="89"/>
      <c r="E42" s="93"/>
      <c r="F42" s="89"/>
      <c r="G42" s="93"/>
    </row>
    <row r="43" spans="1:7" ht="15">
      <c r="A43" s="80" t="s">
        <v>52</v>
      </c>
      <c r="B43" s="93"/>
      <c r="C43" s="93">
        <v>27</v>
      </c>
      <c r="D43" s="82">
        <v>55807</v>
      </c>
      <c r="E43" s="93"/>
      <c r="F43" s="82">
        <v>56832</v>
      </c>
      <c r="G43" s="93"/>
    </row>
    <row r="44" spans="1:7" ht="15">
      <c r="A44" s="83" t="s">
        <v>53</v>
      </c>
      <c r="B44" s="93"/>
      <c r="C44" s="93"/>
      <c r="D44" s="82">
        <v>7409</v>
      </c>
      <c r="E44" s="93"/>
      <c r="F44" s="82">
        <v>8196</v>
      </c>
      <c r="G44" s="93"/>
    </row>
    <row r="45" spans="1:7" ht="15">
      <c r="A45" s="83" t="s">
        <v>181</v>
      </c>
      <c r="B45" s="93"/>
      <c r="C45" s="93">
        <v>28</v>
      </c>
      <c r="D45" s="82">
        <v>2500</v>
      </c>
      <c r="E45" s="93"/>
      <c r="F45" s="82">
        <v>2972</v>
      </c>
      <c r="G45" s="93"/>
    </row>
    <row r="46" spans="1:8" ht="15">
      <c r="A46" s="80" t="s">
        <v>118</v>
      </c>
      <c r="B46" s="93"/>
      <c r="C46" s="93">
        <v>29</v>
      </c>
      <c r="D46" s="82">
        <v>6662</v>
      </c>
      <c r="E46" s="93"/>
      <c r="F46" s="82">
        <v>6626</v>
      </c>
      <c r="G46" s="93"/>
      <c r="H46" s="152"/>
    </row>
    <row r="47" spans="1:7" ht="15">
      <c r="A47" s="100" t="s">
        <v>173</v>
      </c>
      <c r="B47" s="93"/>
      <c r="C47" s="93">
        <v>30</v>
      </c>
      <c r="D47" s="82">
        <v>26558</v>
      </c>
      <c r="E47" s="93"/>
      <c r="F47" s="82">
        <v>25840</v>
      </c>
      <c r="G47" s="93"/>
    </row>
    <row r="48" spans="1:7" ht="15">
      <c r="A48" s="100" t="s">
        <v>119</v>
      </c>
      <c r="B48" s="93"/>
      <c r="C48" s="93">
        <v>31</v>
      </c>
      <c r="D48" s="82">
        <v>10687</v>
      </c>
      <c r="E48" s="93"/>
      <c r="F48" s="82">
        <v>10940</v>
      </c>
      <c r="G48" s="93"/>
    </row>
    <row r="49" spans="1:7" ht="15">
      <c r="A49" s="80" t="s">
        <v>54</v>
      </c>
      <c r="B49" s="93"/>
      <c r="C49" s="93"/>
      <c r="D49" s="82">
        <v>3947</v>
      </c>
      <c r="E49" s="93"/>
      <c r="F49" s="82">
        <v>4042</v>
      </c>
      <c r="G49" s="93"/>
    </row>
    <row r="50" spans="1:8" ht="15">
      <c r="A50" s="86"/>
      <c r="B50" s="78"/>
      <c r="C50" s="93"/>
      <c r="D50" s="290">
        <f>SUM(D43:D49)</f>
        <v>113570</v>
      </c>
      <c r="E50" s="93"/>
      <c r="F50" s="290">
        <f>SUM(F43:F49)</f>
        <v>115448</v>
      </c>
      <c r="G50" s="93"/>
      <c r="H50" s="101"/>
    </row>
    <row r="51" ht="14.25" customHeight="1"/>
    <row r="52" spans="1:7" ht="15">
      <c r="A52" s="71" t="s">
        <v>55</v>
      </c>
      <c r="B52" s="102"/>
      <c r="C52" s="102"/>
      <c r="D52" s="103"/>
      <c r="E52" s="102"/>
      <c r="F52" s="103"/>
      <c r="G52" s="102"/>
    </row>
    <row r="53" spans="1:7" s="152" customFormat="1" ht="15">
      <c r="A53" s="100" t="s">
        <v>109</v>
      </c>
      <c r="B53" s="81"/>
      <c r="C53" s="81">
        <v>32</v>
      </c>
      <c r="D53" s="82">
        <v>264204</v>
      </c>
      <c r="E53" s="81"/>
      <c r="F53" s="82">
        <v>274829</v>
      </c>
      <c r="G53" s="81"/>
    </row>
    <row r="54" spans="1:7" ht="15">
      <c r="A54" s="100" t="s">
        <v>56</v>
      </c>
      <c r="B54" s="81"/>
      <c r="C54" s="81">
        <v>27</v>
      </c>
      <c r="D54" s="82">
        <v>22379</v>
      </c>
      <c r="E54" s="81"/>
      <c r="F54" s="82">
        <v>16730</v>
      </c>
      <c r="G54" s="81"/>
    </row>
    <row r="55" spans="1:7" ht="15">
      <c r="A55" s="100" t="s">
        <v>57</v>
      </c>
      <c r="B55" s="81"/>
      <c r="C55" s="81">
        <v>33</v>
      </c>
      <c r="D55" s="82">
        <v>125137</v>
      </c>
      <c r="E55" s="81"/>
      <c r="F55" s="82">
        <v>116407</v>
      </c>
      <c r="G55" s="81"/>
    </row>
    <row r="56" spans="1:9" ht="15">
      <c r="A56" s="100" t="s">
        <v>58</v>
      </c>
      <c r="B56" s="81"/>
      <c r="C56" s="81">
        <v>34</v>
      </c>
      <c r="D56" s="82">
        <v>11255</v>
      </c>
      <c r="E56" s="154"/>
      <c r="F56" s="82">
        <v>7668</v>
      </c>
      <c r="G56" s="154"/>
      <c r="H56" s="84"/>
      <c r="I56" s="84"/>
    </row>
    <row r="57" spans="1:7" ht="15">
      <c r="A57" s="100" t="s">
        <v>127</v>
      </c>
      <c r="B57" s="81"/>
      <c r="C57" s="81">
        <v>35</v>
      </c>
      <c r="D57" s="82">
        <v>20369</v>
      </c>
      <c r="E57" s="81"/>
      <c r="F57" s="82">
        <v>24772</v>
      </c>
      <c r="G57" s="81"/>
    </row>
    <row r="58" spans="1:7" ht="15">
      <c r="A58" s="100" t="s">
        <v>183</v>
      </c>
      <c r="B58" s="81"/>
      <c r="C58" s="81">
        <v>30</v>
      </c>
      <c r="D58" s="82">
        <v>9908</v>
      </c>
      <c r="E58" s="81"/>
      <c r="F58" s="82">
        <v>10012</v>
      </c>
      <c r="G58" s="81"/>
    </row>
    <row r="59" spans="1:9" ht="15">
      <c r="A59" s="104" t="s">
        <v>59</v>
      </c>
      <c r="B59" s="81"/>
      <c r="C59" s="81">
        <v>36</v>
      </c>
      <c r="D59" s="82">
        <v>15988</v>
      </c>
      <c r="E59" s="81"/>
      <c r="F59" s="82">
        <v>15418</v>
      </c>
      <c r="G59" s="81"/>
      <c r="H59" s="84"/>
      <c r="I59" s="84"/>
    </row>
    <row r="60" spans="1:7" ht="15">
      <c r="A60" s="100" t="s">
        <v>60</v>
      </c>
      <c r="B60" s="81"/>
      <c r="C60" s="81">
        <v>37</v>
      </c>
      <c r="D60" s="82">
        <v>6554</v>
      </c>
      <c r="E60" s="81"/>
      <c r="F60" s="82">
        <v>7217</v>
      </c>
      <c r="G60" s="81"/>
    </row>
    <row r="61" spans="1:11" ht="15">
      <c r="A61" s="100" t="s">
        <v>61</v>
      </c>
      <c r="B61" s="81"/>
      <c r="C61" s="81">
        <v>38</v>
      </c>
      <c r="D61" s="82">
        <f>12800-145</f>
        <v>12655</v>
      </c>
      <c r="E61" s="81"/>
      <c r="F61" s="82">
        <f>21011-10012</f>
        <v>10999</v>
      </c>
      <c r="G61" s="81"/>
      <c r="K61" s="101"/>
    </row>
    <row r="62" spans="1:8" ht="14.25">
      <c r="A62" s="71"/>
      <c r="B62" s="78"/>
      <c r="C62" s="78"/>
      <c r="D62" s="94">
        <f>SUM(D53:D61)</f>
        <v>488449</v>
      </c>
      <c r="E62" s="78"/>
      <c r="F62" s="94">
        <f>SUM(F53:F61)</f>
        <v>484052</v>
      </c>
      <c r="G62" s="78"/>
      <c r="H62" s="101"/>
    </row>
    <row r="63" spans="1:7" ht="7.5" customHeight="1">
      <c r="A63" s="71"/>
      <c r="B63" s="78"/>
      <c r="C63" s="78"/>
      <c r="D63" s="95"/>
      <c r="E63" s="78"/>
      <c r="F63" s="95"/>
      <c r="G63" s="78"/>
    </row>
    <row r="64" spans="1:8" ht="14.25">
      <c r="A64" s="99" t="s">
        <v>62</v>
      </c>
      <c r="B64" s="78"/>
      <c r="C64" s="78"/>
      <c r="D64" s="97">
        <f>D50+D62</f>
        <v>602019</v>
      </c>
      <c r="E64" s="78"/>
      <c r="F64" s="97">
        <f>F50+F62</f>
        <v>599500</v>
      </c>
      <c r="G64" s="78"/>
      <c r="H64" s="101"/>
    </row>
    <row r="65" spans="1:7" ht="6.75" customHeight="1">
      <c r="A65" s="105"/>
      <c r="B65" s="78"/>
      <c r="C65" s="78"/>
      <c r="D65" s="95"/>
      <c r="E65" s="78"/>
      <c r="F65" s="95"/>
      <c r="G65" s="78"/>
    </row>
    <row r="66" spans="1:7" ht="15" thickBot="1">
      <c r="A66" s="71" t="s">
        <v>63</v>
      </c>
      <c r="B66" s="78"/>
      <c r="C66" s="78"/>
      <c r="D66" s="90">
        <f>D64+D39</f>
        <v>1184686</v>
      </c>
      <c r="E66" s="78"/>
      <c r="F66" s="90">
        <f>F64+F39</f>
        <v>1175272</v>
      </c>
      <c r="G66" s="78"/>
    </row>
    <row r="67" spans="1:10" ht="15.75" thickTop="1">
      <c r="A67" s="80"/>
      <c r="B67" s="81"/>
      <c r="C67" s="106"/>
      <c r="D67" s="158"/>
      <c r="E67" s="106"/>
      <c r="F67" s="158"/>
      <c r="G67" s="106"/>
      <c r="J67" s="101"/>
    </row>
    <row r="68" spans="1:7" ht="15">
      <c r="A68" s="80"/>
      <c r="B68" s="81"/>
      <c r="C68" s="106"/>
      <c r="D68" s="158"/>
      <c r="E68" s="106"/>
      <c r="F68" s="158"/>
      <c r="G68" s="106"/>
    </row>
    <row r="69" spans="1:7" ht="15">
      <c r="A69" s="54" t="s">
        <v>189</v>
      </c>
      <c r="B69" s="81"/>
      <c r="C69" s="106"/>
      <c r="D69" s="158"/>
      <c r="E69" s="106"/>
      <c r="F69" s="158"/>
      <c r="G69" s="106"/>
    </row>
    <row r="70" spans="1:7" ht="15">
      <c r="A70" s="80"/>
      <c r="B70" s="81"/>
      <c r="C70" s="106"/>
      <c r="D70" s="158"/>
      <c r="E70" s="106"/>
      <c r="F70" s="158"/>
      <c r="G70" s="106"/>
    </row>
    <row r="71" spans="1:7" ht="15">
      <c r="A71" s="107"/>
      <c r="B71" s="81"/>
      <c r="C71" s="108"/>
      <c r="D71" s="109"/>
      <c r="E71" s="108"/>
      <c r="F71" s="109"/>
      <c r="G71" s="108"/>
    </row>
    <row r="72" spans="1:7" ht="17.25" customHeight="1">
      <c r="A72" s="61"/>
      <c r="B72" s="61"/>
      <c r="C72" s="61"/>
      <c r="D72" s="110"/>
      <c r="E72" s="61"/>
      <c r="F72" s="110"/>
      <c r="G72" s="61"/>
    </row>
    <row r="73" spans="1:7" ht="8.25" customHeight="1">
      <c r="A73" s="61"/>
      <c r="B73" s="61"/>
      <c r="C73" s="61"/>
      <c r="D73" s="110"/>
      <c r="E73" s="61"/>
      <c r="F73" s="110"/>
      <c r="G73" s="61"/>
    </row>
    <row r="74" spans="1:7" s="22" customFormat="1" ht="15">
      <c r="A74" s="55" t="s">
        <v>205</v>
      </c>
      <c r="B74" s="26"/>
      <c r="C74" s="26"/>
      <c r="D74" s="111"/>
      <c r="E74" s="26"/>
      <c r="F74" s="111"/>
      <c r="G74" s="26"/>
    </row>
    <row r="75" spans="1:7" s="22" customFormat="1" ht="15">
      <c r="A75" s="56" t="s">
        <v>206</v>
      </c>
      <c r="B75" s="26"/>
      <c r="C75" s="26"/>
      <c r="D75" s="111"/>
      <c r="E75" s="26"/>
      <c r="F75" s="111"/>
      <c r="G75" s="26"/>
    </row>
    <row r="76" spans="1:7" s="22" customFormat="1" ht="9" customHeight="1">
      <c r="A76" s="56"/>
      <c r="B76" s="26"/>
      <c r="C76" s="26"/>
      <c r="D76" s="111"/>
      <c r="E76" s="26"/>
      <c r="F76" s="111"/>
      <c r="G76" s="26"/>
    </row>
    <row r="77" spans="1:7" s="22" customFormat="1" ht="7.5" customHeight="1">
      <c r="A77" s="56"/>
      <c r="B77" s="26"/>
      <c r="C77" s="26"/>
      <c r="D77" s="111"/>
      <c r="E77" s="26"/>
      <c r="F77" s="111"/>
      <c r="G77" s="26"/>
    </row>
    <row r="78" spans="1:7" s="22" customFormat="1" ht="15">
      <c r="A78" s="57" t="s">
        <v>5</v>
      </c>
      <c r="B78" s="26"/>
      <c r="C78" s="26"/>
      <c r="D78" s="111"/>
      <c r="E78" s="26"/>
      <c r="F78" s="111"/>
      <c r="G78" s="26"/>
    </row>
    <row r="79" spans="1:7" s="22" customFormat="1" ht="15">
      <c r="A79" s="58" t="s">
        <v>6</v>
      </c>
      <c r="B79" s="26"/>
      <c r="C79" s="26"/>
      <c r="D79" s="111"/>
      <c r="E79" s="26"/>
      <c r="F79" s="111"/>
      <c r="G79" s="26"/>
    </row>
    <row r="80" spans="1:7" s="22" customFormat="1" ht="10.5" customHeight="1">
      <c r="A80" s="59"/>
      <c r="B80" s="26"/>
      <c r="C80" s="26"/>
      <c r="D80" s="111"/>
      <c r="E80" s="26"/>
      <c r="F80" s="111"/>
      <c r="G80" s="26"/>
    </row>
    <row r="81" ht="15">
      <c r="A81" s="60" t="s">
        <v>115</v>
      </c>
    </row>
    <row r="82" ht="15">
      <c r="A82" s="160" t="s">
        <v>116</v>
      </c>
    </row>
    <row r="83" ht="15">
      <c r="A83" s="328"/>
    </row>
    <row r="84" ht="15">
      <c r="A84" s="112"/>
    </row>
    <row r="85" ht="15">
      <c r="A85" s="112"/>
    </row>
    <row r="86" ht="15">
      <c r="A86" s="112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5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SheetLayoutView="100" zoomScalePageLayoutView="0" workbookViewId="0" topLeftCell="A1">
      <selection activeCell="E5" sqref="E5"/>
    </sheetView>
  </sheetViews>
  <sheetFormatPr defaultColWidth="2.57421875" defaultRowHeight="12.75"/>
  <cols>
    <col min="1" max="1" width="85.28125" style="134" customWidth="1"/>
    <col min="2" max="2" width="13.7109375" style="130" customWidth="1"/>
    <col min="3" max="3" width="13.57421875" style="130" customWidth="1"/>
    <col min="4" max="4" width="2.28125" style="130" customWidth="1"/>
    <col min="5" max="5" width="13.57421875" style="130" customWidth="1"/>
    <col min="6" max="6" width="8.7109375" style="126" bestFit="1" customWidth="1"/>
    <col min="7" max="29" width="11.57421875" style="116" customWidth="1"/>
    <col min="30" max="16384" width="2.57421875" style="116" customWidth="1"/>
  </cols>
  <sheetData>
    <row r="1" spans="1:6" s="113" customFormat="1" ht="15">
      <c r="A1" s="143" t="str">
        <f>'[1]SFP'!A1</f>
        <v>ГРУПА СОФАРМА </v>
      </c>
      <c r="B1" s="165"/>
      <c r="C1" s="165"/>
      <c r="D1" s="165"/>
      <c r="E1" s="165"/>
      <c r="F1" s="166"/>
    </row>
    <row r="2" spans="1:6" s="114" customFormat="1" ht="15">
      <c r="A2" s="144" t="s">
        <v>161</v>
      </c>
      <c r="B2" s="167"/>
      <c r="C2" s="167"/>
      <c r="D2" s="167"/>
      <c r="E2" s="167"/>
      <c r="F2" s="166"/>
    </row>
    <row r="3" spans="1:6" s="114" customFormat="1" ht="15">
      <c r="A3" s="71" t="s">
        <v>191</v>
      </c>
      <c r="B3" s="168"/>
      <c r="C3" s="168"/>
      <c r="D3" s="168"/>
      <c r="E3" s="168"/>
      <c r="F3" s="168"/>
    </row>
    <row r="4" spans="2:6" ht="30">
      <c r="B4" s="169" t="s">
        <v>17</v>
      </c>
      <c r="C4" s="322" t="s">
        <v>192</v>
      </c>
      <c r="D4" s="320"/>
      <c r="E4" s="322" t="s">
        <v>193</v>
      </c>
      <c r="F4" s="115"/>
    </row>
    <row r="5" spans="1:6" ht="14.25" customHeight="1">
      <c r="A5" s="170"/>
      <c r="B5" s="117"/>
      <c r="C5" s="329" t="s">
        <v>64</v>
      </c>
      <c r="D5" s="320"/>
      <c r="E5" s="329" t="s">
        <v>64</v>
      </c>
      <c r="F5" s="115"/>
    </row>
    <row r="6" spans="1:6" ht="20.25">
      <c r="A6" s="170"/>
      <c r="B6" s="117"/>
      <c r="C6" s="118"/>
      <c r="D6" s="117"/>
      <c r="E6" s="118"/>
      <c r="F6" s="115"/>
    </row>
    <row r="7" spans="1:6" ht="15">
      <c r="A7" s="171" t="s">
        <v>65</v>
      </c>
      <c r="B7" s="119"/>
      <c r="C7" s="125"/>
      <c r="D7" s="119"/>
      <c r="E7" s="125"/>
      <c r="F7" s="172"/>
    </row>
    <row r="8" spans="1:7" ht="15">
      <c r="A8" s="173" t="s">
        <v>66</v>
      </c>
      <c r="B8" s="164"/>
      <c r="C8" s="140">
        <v>631981</v>
      </c>
      <c r="D8" s="119"/>
      <c r="E8" s="140">
        <v>582323</v>
      </c>
      <c r="F8" s="140"/>
      <c r="G8" s="120"/>
    </row>
    <row r="9" spans="1:7" ht="15">
      <c r="A9" s="173" t="s">
        <v>67</v>
      </c>
      <c r="B9" s="164"/>
      <c r="C9" s="140">
        <v>-639453</v>
      </c>
      <c r="D9" s="119"/>
      <c r="E9" s="140">
        <v>-559712</v>
      </c>
      <c r="F9" s="140"/>
      <c r="G9" s="120"/>
    </row>
    <row r="10" spans="1:7" ht="15">
      <c r="A10" s="173" t="s">
        <v>68</v>
      </c>
      <c r="B10" s="164"/>
      <c r="C10" s="140">
        <v>-63221</v>
      </c>
      <c r="D10" s="119"/>
      <c r="E10" s="140">
        <v>-59017</v>
      </c>
      <c r="F10" s="140"/>
      <c r="G10" s="120"/>
    </row>
    <row r="11" spans="1:7" s="121" customFormat="1" ht="15">
      <c r="A11" s="173" t="s">
        <v>69</v>
      </c>
      <c r="B11" s="164"/>
      <c r="C11" s="140">
        <v>-35669</v>
      </c>
      <c r="D11" s="119"/>
      <c r="E11" s="140">
        <v>-35481</v>
      </c>
      <c r="F11" s="140"/>
      <c r="G11" s="120"/>
    </row>
    <row r="12" spans="1:7" s="121" customFormat="1" ht="15">
      <c r="A12" s="173" t="s">
        <v>70</v>
      </c>
      <c r="B12" s="164"/>
      <c r="C12" s="140">
        <v>7677</v>
      </c>
      <c r="D12" s="119"/>
      <c r="E12" s="140">
        <v>3681</v>
      </c>
      <c r="F12" s="140"/>
      <c r="G12" s="120"/>
    </row>
    <row r="13" spans="1:7" s="121" customFormat="1" ht="15">
      <c r="A13" s="173" t="s">
        <v>134</v>
      </c>
      <c r="B13" s="164"/>
      <c r="C13" s="140">
        <v>-4718</v>
      </c>
      <c r="D13" s="119"/>
      <c r="E13" s="140">
        <v>-5144</v>
      </c>
      <c r="F13" s="140"/>
      <c r="G13" s="120"/>
    </row>
    <row r="14" spans="1:7" s="121" customFormat="1" ht="15">
      <c r="A14" s="173" t="s">
        <v>145</v>
      </c>
      <c r="B14" s="164"/>
      <c r="C14" s="140">
        <v>0</v>
      </c>
      <c r="D14" s="119"/>
      <c r="E14" s="140">
        <v>130</v>
      </c>
      <c r="F14" s="140"/>
      <c r="G14" s="120"/>
    </row>
    <row r="15" spans="1:7" s="121" customFormat="1" ht="15">
      <c r="A15" s="173" t="s">
        <v>71</v>
      </c>
      <c r="B15" s="164"/>
      <c r="C15" s="140">
        <v>-4951</v>
      </c>
      <c r="D15" s="119"/>
      <c r="E15" s="140">
        <v>-4074</v>
      </c>
      <c r="F15" s="140"/>
      <c r="G15" s="120"/>
    </row>
    <row r="16" spans="1:7" s="121" customFormat="1" ht="15">
      <c r="A16" s="173" t="s">
        <v>72</v>
      </c>
      <c r="B16" s="164"/>
      <c r="C16" s="140">
        <v>-922</v>
      </c>
      <c r="D16" s="119"/>
      <c r="E16" s="140">
        <v>-159</v>
      </c>
      <c r="F16" s="140"/>
      <c r="G16" s="120"/>
    </row>
    <row r="17" spans="1:10" ht="15">
      <c r="A17" s="173" t="s">
        <v>73</v>
      </c>
      <c r="B17" s="164"/>
      <c r="C17" s="140">
        <v>-729</v>
      </c>
      <c r="D17" s="119"/>
      <c r="E17" s="140">
        <v>-766</v>
      </c>
      <c r="F17" s="140"/>
      <c r="G17" s="120"/>
      <c r="H17" s="175"/>
      <c r="I17" s="175"/>
      <c r="J17" s="175"/>
    </row>
    <row r="18" spans="1:6" s="121" customFormat="1" ht="15">
      <c r="A18" s="171" t="s">
        <v>138</v>
      </c>
      <c r="B18" s="119"/>
      <c r="C18" s="122">
        <f>SUM(C8:C17)</f>
        <v>-110005</v>
      </c>
      <c r="D18" s="119"/>
      <c r="E18" s="122">
        <f>SUM(E8:E17)</f>
        <v>-78219</v>
      </c>
      <c r="F18" s="176"/>
    </row>
    <row r="19" spans="1:6" s="121" customFormat="1" ht="15">
      <c r="A19" s="171"/>
      <c r="B19" s="119"/>
      <c r="C19" s="125"/>
      <c r="D19" s="119"/>
      <c r="E19" s="125"/>
      <c r="F19" s="172"/>
    </row>
    <row r="20" spans="1:6" s="121" customFormat="1" ht="15">
      <c r="A20" s="177" t="s">
        <v>74</v>
      </c>
      <c r="B20" s="119"/>
      <c r="C20" s="125"/>
      <c r="D20" s="119"/>
      <c r="E20" s="125"/>
      <c r="F20" s="172"/>
    </row>
    <row r="21" spans="1:7" ht="15">
      <c r="A21" s="173" t="s">
        <v>75</v>
      </c>
      <c r="B21" s="164"/>
      <c r="C21" s="140">
        <v>-11059</v>
      </c>
      <c r="D21" s="119"/>
      <c r="E21" s="140">
        <v>-13050</v>
      </c>
      <c r="F21" s="176"/>
      <c r="G21" s="120"/>
    </row>
    <row r="22" spans="1:7" ht="15">
      <c r="A22" s="178" t="s">
        <v>76</v>
      </c>
      <c r="B22" s="204"/>
      <c r="C22" s="140">
        <v>657</v>
      </c>
      <c r="D22" s="119"/>
      <c r="E22" s="140">
        <v>423</v>
      </c>
      <c r="F22" s="176"/>
      <c r="G22" s="120"/>
    </row>
    <row r="23" spans="1:7" ht="15">
      <c r="A23" s="178" t="s">
        <v>184</v>
      </c>
      <c r="B23" s="204"/>
      <c r="C23" s="140">
        <v>-2231</v>
      </c>
      <c r="D23" s="119"/>
      <c r="E23" s="140">
        <v>-193</v>
      </c>
      <c r="F23" s="176"/>
      <c r="G23" s="120"/>
    </row>
    <row r="24" spans="1:7" ht="15">
      <c r="A24" s="173" t="s">
        <v>77</v>
      </c>
      <c r="B24" s="164"/>
      <c r="C24" s="140">
        <v>-826</v>
      </c>
      <c r="D24" s="119"/>
      <c r="E24" s="140">
        <v>-2353</v>
      </c>
      <c r="F24" s="176"/>
      <c r="G24" s="120"/>
    </row>
    <row r="25" spans="1:7" ht="15">
      <c r="A25" s="173" t="s">
        <v>153</v>
      </c>
      <c r="B25" s="164"/>
      <c r="C25" s="140">
        <v>-4658</v>
      </c>
      <c r="D25" s="119"/>
      <c r="E25" s="140">
        <v>-1615</v>
      </c>
      <c r="F25" s="176"/>
      <c r="G25" s="120"/>
    </row>
    <row r="26" spans="1:7" ht="15">
      <c r="A26" s="173" t="s">
        <v>154</v>
      </c>
      <c r="B26" s="164"/>
      <c r="C26" s="140">
        <v>35</v>
      </c>
      <c r="D26" s="119"/>
      <c r="E26" s="140">
        <v>88</v>
      </c>
      <c r="F26" s="176"/>
      <c r="G26" s="120"/>
    </row>
    <row r="27" spans="1:7" ht="15">
      <c r="A27" s="173" t="s">
        <v>157</v>
      </c>
      <c r="B27" s="164"/>
      <c r="C27" s="140">
        <v>0</v>
      </c>
      <c r="D27" s="119"/>
      <c r="E27" s="140">
        <v>64</v>
      </c>
      <c r="F27" s="176"/>
      <c r="G27" s="120"/>
    </row>
    <row r="28" spans="1:7" ht="15">
      <c r="A28" s="173" t="s">
        <v>146</v>
      </c>
      <c r="B28" s="164"/>
      <c r="C28" s="140">
        <v>0</v>
      </c>
      <c r="D28" s="119"/>
      <c r="E28" s="140">
        <v>-47</v>
      </c>
      <c r="F28" s="176"/>
      <c r="G28" s="120"/>
    </row>
    <row r="29" spans="1:7" ht="15">
      <c r="A29" s="173" t="s">
        <v>124</v>
      </c>
      <c r="B29" s="179"/>
      <c r="C29" s="174">
        <v>0</v>
      </c>
      <c r="D29" s="179"/>
      <c r="E29" s="174">
        <v>-134</v>
      </c>
      <c r="F29" s="176"/>
      <c r="G29" s="120"/>
    </row>
    <row r="30" spans="1:7" ht="15">
      <c r="A30" s="173" t="s">
        <v>185</v>
      </c>
      <c r="B30" s="179"/>
      <c r="C30" s="174">
        <v>1</v>
      </c>
      <c r="D30" s="179"/>
      <c r="E30" s="174">
        <v>140</v>
      </c>
      <c r="F30" s="176"/>
      <c r="G30" s="120"/>
    </row>
    <row r="31" spans="1:7" ht="15">
      <c r="A31" s="173" t="s">
        <v>136</v>
      </c>
      <c r="B31" s="179"/>
      <c r="C31" s="174">
        <v>-1595</v>
      </c>
      <c r="D31" s="179"/>
      <c r="E31" s="174">
        <v>-1500</v>
      </c>
      <c r="F31" s="176"/>
      <c r="G31" s="120"/>
    </row>
    <row r="32" spans="1:7" ht="15">
      <c r="A32" s="178" t="s">
        <v>103</v>
      </c>
      <c r="B32" s="164"/>
      <c r="C32" s="140">
        <v>-1617</v>
      </c>
      <c r="D32" s="119"/>
      <c r="E32" s="140">
        <v>-89090</v>
      </c>
      <c r="F32" s="176"/>
      <c r="G32" s="120"/>
    </row>
    <row r="33" spans="1:7" ht="15">
      <c r="A33" s="173" t="s">
        <v>104</v>
      </c>
      <c r="B33" s="164"/>
      <c r="C33" s="140">
        <v>37152</v>
      </c>
      <c r="D33" s="119"/>
      <c r="E33" s="140">
        <v>23570</v>
      </c>
      <c r="F33" s="176"/>
      <c r="G33" s="120"/>
    </row>
    <row r="34" spans="1:7" ht="15">
      <c r="A34" s="178" t="s">
        <v>105</v>
      </c>
      <c r="B34" s="164"/>
      <c r="C34" s="140">
        <v>-1023</v>
      </c>
      <c r="D34" s="119"/>
      <c r="E34" s="140">
        <v>-4178</v>
      </c>
      <c r="F34" s="176"/>
      <c r="G34" s="120"/>
    </row>
    <row r="35" spans="1:7" ht="15">
      <c r="A35" s="173" t="s">
        <v>106</v>
      </c>
      <c r="B35" s="164"/>
      <c r="C35" s="162">
        <v>578</v>
      </c>
      <c r="D35" s="119"/>
      <c r="E35" s="162">
        <v>2409</v>
      </c>
      <c r="F35" s="176"/>
      <c r="G35" s="120"/>
    </row>
    <row r="36" spans="1:7" ht="15">
      <c r="A36" s="173" t="s">
        <v>107</v>
      </c>
      <c r="B36" s="164"/>
      <c r="C36" s="140">
        <v>1524</v>
      </c>
      <c r="D36" s="119"/>
      <c r="E36" s="140">
        <v>557</v>
      </c>
      <c r="F36" s="176"/>
      <c r="G36" s="120"/>
    </row>
    <row r="37" spans="1:6" ht="15">
      <c r="A37" s="171" t="s">
        <v>140</v>
      </c>
      <c r="B37" s="180"/>
      <c r="C37" s="122">
        <f>SUM(C21:C36)</f>
        <v>16938</v>
      </c>
      <c r="D37" s="119"/>
      <c r="E37" s="122">
        <f>SUM(E21:E36)</f>
        <v>-84909</v>
      </c>
      <c r="F37" s="181"/>
    </row>
    <row r="38" spans="1:6" ht="15">
      <c r="A38" s="173"/>
      <c r="B38" s="119"/>
      <c r="C38" s="125"/>
      <c r="D38" s="119"/>
      <c r="E38" s="125"/>
      <c r="F38" s="172"/>
    </row>
    <row r="39" spans="1:6" ht="15">
      <c r="A39" s="177" t="s">
        <v>78</v>
      </c>
      <c r="B39" s="119"/>
      <c r="C39" s="182"/>
      <c r="D39" s="119"/>
      <c r="E39" s="182"/>
      <c r="F39" s="181"/>
    </row>
    <row r="40" spans="1:7" ht="15">
      <c r="A40" s="183" t="s">
        <v>143</v>
      </c>
      <c r="B40" s="164"/>
      <c r="C40" s="140">
        <v>8611</v>
      </c>
      <c r="D40" s="119"/>
      <c r="E40" s="140">
        <v>59847</v>
      </c>
      <c r="F40" s="176"/>
      <c r="G40" s="120"/>
    </row>
    <row r="41" spans="1:7" ht="15">
      <c r="A41" s="183" t="s">
        <v>144</v>
      </c>
      <c r="B41" s="164"/>
      <c r="C41" s="140">
        <v>-16814</v>
      </c>
      <c r="D41" s="119"/>
      <c r="E41" s="140">
        <v>-1293</v>
      </c>
      <c r="F41" s="176"/>
      <c r="G41" s="120"/>
    </row>
    <row r="42" spans="1:7" ht="15">
      <c r="A42" s="183" t="s">
        <v>110</v>
      </c>
      <c r="B42" s="164"/>
      <c r="C42" s="140">
        <v>13987</v>
      </c>
      <c r="D42" s="119"/>
      <c r="E42" s="140">
        <v>748</v>
      </c>
      <c r="F42" s="176"/>
      <c r="G42" s="120"/>
    </row>
    <row r="43" spans="1:7" ht="15">
      <c r="A43" s="183" t="s">
        <v>111</v>
      </c>
      <c r="B43" s="164"/>
      <c r="C43" s="140">
        <v>-8465</v>
      </c>
      <c r="D43" s="119"/>
      <c r="E43" s="140">
        <v>-5793</v>
      </c>
      <c r="F43" s="176"/>
      <c r="G43" s="120"/>
    </row>
    <row r="44" spans="1:7" ht="15">
      <c r="A44" s="183" t="s">
        <v>174</v>
      </c>
      <c r="B44" s="164"/>
      <c r="C44" s="140">
        <v>0</v>
      </c>
      <c r="D44" s="119"/>
      <c r="E44" s="140">
        <v>6000</v>
      </c>
      <c r="F44" s="176"/>
      <c r="G44" s="120"/>
    </row>
    <row r="45" spans="1:7" ht="15">
      <c r="A45" s="183" t="s">
        <v>197</v>
      </c>
      <c r="B45" s="164"/>
      <c r="C45" s="140"/>
      <c r="D45" s="119"/>
      <c r="E45" s="140">
        <v>-6000</v>
      </c>
      <c r="F45" s="176"/>
      <c r="G45" s="120"/>
    </row>
    <row r="46" spans="1:7" ht="15">
      <c r="A46" s="183" t="s">
        <v>149</v>
      </c>
      <c r="B46" s="164"/>
      <c r="C46" s="140">
        <v>141</v>
      </c>
      <c r="D46" s="119"/>
      <c r="E46" s="140">
        <v>2000</v>
      </c>
      <c r="F46" s="176"/>
      <c r="G46" s="120"/>
    </row>
    <row r="47" spans="1:7" ht="15">
      <c r="A47" s="173" t="s">
        <v>128</v>
      </c>
      <c r="B47" s="119"/>
      <c r="C47" s="140">
        <v>-215</v>
      </c>
      <c r="D47" s="119"/>
      <c r="E47" s="140">
        <v>-346</v>
      </c>
      <c r="F47" s="176"/>
      <c r="G47" s="120"/>
    </row>
    <row r="48" spans="1:7" ht="15">
      <c r="A48" s="173" t="s">
        <v>139</v>
      </c>
      <c r="B48" s="119"/>
      <c r="C48" s="140">
        <v>102822</v>
      </c>
      <c r="D48" s="119"/>
      <c r="E48" s="140">
        <v>105104</v>
      </c>
      <c r="F48" s="176"/>
      <c r="G48" s="120"/>
    </row>
    <row r="49" spans="1:7" ht="15">
      <c r="A49" s="302" t="s">
        <v>129</v>
      </c>
      <c r="B49" s="164"/>
      <c r="C49" s="140">
        <v>-170</v>
      </c>
      <c r="D49" s="119"/>
      <c r="E49" s="140">
        <v>-221</v>
      </c>
      <c r="F49" s="176"/>
      <c r="G49" s="120"/>
    </row>
    <row r="50" spans="1:7" ht="16.5" customHeight="1">
      <c r="A50" s="173" t="s">
        <v>80</v>
      </c>
      <c r="B50" s="164"/>
      <c r="C50" s="174">
        <v>-697</v>
      </c>
      <c r="D50" s="119"/>
      <c r="E50" s="174">
        <v>-729</v>
      </c>
      <c r="F50" s="176"/>
      <c r="G50" s="120"/>
    </row>
    <row r="51" spans="1:7" s="121" customFormat="1" ht="15">
      <c r="A51" s="173" t="s">
        <v>172</v>
      </c>
      <c r="B51" s="164"/>
      <c r="C51" s="140">
        <v>-7419</v>
      </c>
      <c r="D51" s="119"/>
      <c r="E51" s="140">
        <v>-5860</v>
      </c>
      <c r="F51" s="176"/>
      <c r="G51" s="120"/>
    </row>
    <row r="52" spans="1:7" s="121" customFormat="1" ht="15">
      <c r="A52" s="173" t="s">
        <v>198</v>
      </c>
      <c r="B52" s="164"/>
      <c r="C52" s="140">
        <v>41</v>
      </c>
      <c r="D52" s="119"/>
      <c r="E52" s="140">
        <v>293</v>
      </c>
      <c r="F52" s="176"/>
      <c r="G52" s="120"/>
    </row>
    <row r="53" spans="1:7" ht="15">
      <c r="A53" s="173" t="s">
        <v>79</v>
      </c>
      <c r="B53" s="164"/>
      <c r="C53" s="140">
        <v>-262</v>
      </c>
      <c r="D53" s="119"/>
      <c r="E53" s="140">
        <v>-2</v>
      </c>
      <c r="F53" s="176"/>
      <c r="G53" s="120"/>
    </row>
    <row r="54" spans="1:7" ht="15">
      <c r="A54" s="173" t="s">
        <v>199</v>
      </c>
      <c r="B54" s="164"/>
      <c r="C54" s="140">
        <v>548</v>
      </c>
      <c r="D54" s="119"/>
      <c r="E54" s="140">
        <v>0</v>
      </c>
      <c r="F54" s="176"/>
      <c r="G54" s="120"/>
    </row>
    <row r="55" spans="1:7" ht="15">
      <c r="A55" s="184" t="s">
        <v>81</v>
      </c>
      <c r="B55" s="164"/>
      <c r="C55" s="140">
        <v>-6302</v>
      </c>
      <c r="D55" s="119"/>
      <c r="E55" s="140">
        <v>-432</v>
      </c>
      <c r="F55" s="176"/>
      <c r="G55" s="120"/>
    </row>
    <row r="56" spans="1:7" ht="15">
      <c r="A56" s="184" t="s">
        <v>186</v>
      </c>
      <c r="B56" s="164"/>
      <c r="C56" s="140">
        <v>849</v>
      </c>
      <c r="D56" s="119"/>
      <c r="E56" s="140">
        <v>1736</v>
      </c>
      <c r="F56" s="176"/>
      <c r="G56" s="120"/>
    </row>
    <row r="57" spans="1:11" ht="15">
      <c r="A57" s="185" t="s">
        <v>178</v>
      </c>
      <c r="B57" s="119"/>
      <c r="C57" s="122">
        <f>SUM(C40:C56)</f>
        <v>86655</v>
      </c>
      <c r="D57" s="119"/>
      <c r="E57" s="122">
        <f>SUM(E40:E56)</f>
        <v>155052</v>
      </c>
      <c r="F57" s="186"/>
      <c r="I57" s="120"/>
      <c r="K57" s="120"/>
    </row>
    <row r="58" spans="1:11" ht="7.5" customHeight="1">
      <c r="A58" s="185"/>
      <c r="B58" s="119"/>
      <c r="C58" s="151"/>
      <c r="D58" s="119"/>
      <c r="E58" s="151"/>
      <c r="F58" s="186"/>
      <c r="I58" s="120"/>
      <c r="K58" s="120"/>
    </row>
    <row r="59" spans="1:11" s="121" customFormat="1" ht="27.75" customHeight="1">
      <c r="A59" s="321" t="s">
        <v>179</v>
      </c>
      <c r="B59" s="119"/>
      <c r="C59" s="123">
        <f>C18+C37+C57</f>
        <v>-6412</v>
      </c>
      <c r="D59" s="119"/>
      <c r="E59" s="123">
        <f>E18+E37+E57</f>
        <v>-8076</v>
      </c>
      <c r="F59" s="186"/>
      <c r="G59" s="187"/>
      <c r="I59" s="120"/>
      <c r="K59" s="120"/>
    </row>
    <row r="60" spans="1:11" s="121" customFormat="1" ht="9.75" customHeight="1">
      <c r="A60" s="184"/>
      <c r="B60" s="119"/>
      <c r="C60" s="125"/>
      <c r="D60" s="119"/>
      <c r="E60" s="125"/>
      <c r="F60" s="186"/>
      <c r="I60" s="120"/>
      <c r="K60" s="120"/>
    </row>
    <row r="61" spans="1:11" ht="15">
      <c r="A61" s="184" t="s">
        <v>82</v>
      </c>
      <c r="B61" s="119"/>
      <c r="C61" s="140">
        <v>27362</v>
      </c>
      <c r="D61" s="119"/>
      <c r="E61" s="140">
        <v>24129</v>
      </c>
      <c r="F61" s="186"/>
      <c r="I61" s="120"/>
      <c r="K61" s="120"/>
    </row>
    <row r="62" spans="1:11" ht="9" customHeight="1">
      <c r="A62" s="184"/>
      <c r="B62" s="119"/>
      <c r="C62" s="188"/>
      <c r="D62" s="119"/>
      <c r="E62" s="188"/>
      <c r="F62" s="186"/>
      <c r="I62" s="120"/>
      <c r="K62" s="120"/>
    </row>
    <row r="63" spans="1:11" ht="15.75" thickBot="1">
      <c r="A63" s="296" t="s">
        <v>194</v>
      </c>
      <c r="B63" s="119">
        <f>+SFP!C25</f>
        <v>25</v>
      </c>
      <c r="C63" s="124">
        <f>C61+C59</f>
        <v>20950</v>
      </c>
      <c r="D63" s="119"/>
      <c r="E63" s="124">
        <f>E61+E59</f>
        <v>16053</v>
      </c>
      <c r="F63" s="186"/>
      <c r="I63" s="120"/>
      <c r="K63" s="120"/>
    </row>
    <row r="64" spans="1:5" ht="16.5" thickTop="1">
      <c r="A64" s="163"/>
      <c r="B64" s="119"/>
      <c r="C64" s="196"/>
      <c r="D64" s="119"/>
      <c r="E64" s="196"/>
    </row>
    <row r="65" spans="1:5" ht="15">
      <c r="A65" s="340" t="str">
        <f>SFP!A69</f>
        <v>Приложенията на страници от 5 до 133 са неразделна част от консолидирания финансов отчет</v>
      </c>
      <c r="B65" s="340"/>
      <c r="C65" s="340"/>
      <c r="D65" s="340"/>
      <c r="E65" s="119"/>
    </row>
    <row r="66" spans="1:5" ht="15">
      <c r="A66" s="189"/>
      <c r="B66" s="119"/>
      <c r="C66" s="164"/>
      <c r="D66" s="119"/>
      <c r="E66" s="119"/>
    </row>
    <row r="67" spans="1:5" ht="15">
      <c r="A67" s="189"/>
      <c r="B67" s="119"/>
      <c r="C67" s="164"/>
      <c r="D67" s="119"/>
      <c r="E67" s="164"/>
    </row>
    <row r="68" spans="1:5" ht="15">
      <c r="A68" s="55" t="s">
        <v>205</v>
      </c>
      <c r="B68" s="127"/>
      <c r="C68" s="127"/>
      <c r="D68" s="127"/>
      <c r="E68" s="127"/>
    </row>
    <row r="69" spans="1:5" ht="15">
      <c r="A69" s="56" t="s">
        <v>206</v>
      </c>
      <c r="B69" s="127"/>
      <c r="C69" s="127"/>
      <c r="D69" s="127"/>
      <c r="E69" s="127"/>
    </row>
    <row r="70" spans="1:5" ht="15">
      <c r="A70" s="190"/>
      <c r="B70" s="127"/>
      <c r="C70" s="127"/>
      <c r="D70" s="127"/>
      <c r="E70" s="127"/>
    </row>
    <row r="71" spans="1:5" ht="15">
      <c r="A71" s="128" t="s">
        <v>5</v>
      </c>
      <c r="B71" s="127"/>
      <c r="C71" s="127"/>
      <c r="D71" s="127"/>
      <c r="E71" s="127"/>
    </row>
    <row r="72" spans="1:5" ht="15">
      <c r="A72" s="129" t="s">
        <v>6</v>
      </c>
      <c r="B72" s="127"/>
      <c r="C72" s="127"/>
      <c r="D72" s="127"/>
      <c r="E72" s="127"/>
    </row>
    <row r="73" spans="1:5" ht="15">
      <c r="A73" s="191"/>
      <c r="B73" s="127"/>
      <c r="C73" s="127"/>
      <c r="D73" s="127"/>
      <c r="E73" s="127"/>
    </row>
    <row r="74" spans="1:6" ht="15">
      <c r="A74" s="192" t="s">
        <v>115</v>
      </c>
      <c r="B74" s="193"/>
      <c r="C74" s="193"/>
      <c r="D74" s="193"/>
      <c r="E74" s="193"/>
      <c r="F74" s="194"/>
    </row>
    <row r="75" ht="15">
      <c r="A75" s="195" t="s">
        <v>116</v>
      </c>
    </row>
    <row r="76" ht="15">
      <c r="A76" s="175"/>
    </row>
    <row r="77" ht="15">
      <c r="A77" s="131"/>
    </row>
    <row r="78" ht="15">
      <c r="A78" s="132"/>
    </row>
    <row r="79" ht="15">
      <c r="A79" s="133"/>
    </row>
    <row r="80" ht="15">
      <c r="A80" s="133"/>
    </row>
  </sheetData>
  <sheetProtection/>
  <mergeCells count="1">
    <mergeCell ref="A65:D65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view="pageBreakPreview" zoomScale="66" zoomScaleNormal="55" zoomScaleSheetLayoutView="66" zoomScalePageLayoutView="0" workbookViewId="0" topLeftCell="A4">
      <selection activeCell="S4" sqref="S4"/>
    </sheetView>
  </sheetViews>
  <sheetFormatPr defaultColWidth="9.28125" defaultRowHeight="12.75"/>
  <cols>
    <col min="1" max="1" width="88.7109375" style="233" customWidth="1"/>
    <col min="2" max="2" width="11.57421875" style="213" customWidth="1"/>
    <col min="3" max="3" width="13.7109375" style="213" customWidth="1"/>
    <col min="4" max="4" width="0.9921875" style="213" customWidth="1"/>
    <col min="5" max="5" width="13.421875" style="213" customWidth="1"/>
    <col min="6" max="6" width="0.71875" style="213" customWidth="1"/>
    <col min="7" max="7" width="13.57421875" style="213" customWidth="1"/>
    <col min="8" max="8" width="0.9921875" style="213" customWidth="1"/>
    <col min="9" max="9" width="15.7109375" style="213" customWidth="1"/>
    <col min="10" max="10" width="0.9921875" style="213" customWidth="1"/>
    <col min="11" max="11" width="17.57421875" style="213" customWidth="1"/>
    <col min="12" max="12" width="0.5625" style="213" customWidth="1"/>
    <col min="13" max="13" width="20.28125" style="213" customWidth="1"/>
    <col min="14" max="14" width="0.71875" style="213" customWidth="1"/>
    <col min="15" max="15" width="19.7109375" style="213" customWidth="1"/>
    <col min="16" max="16" width="1.421875" style="213" customWidth="1"/>
    <col min="17" max="17" width="13.7109375" style="213" customWidth="1"/>
    <col min="18" max="18" width="2.421875" style="213" customWidth="1"/>
    <col min="19" max="19" width="20.421875" style="236" customWidth="1"/>
    <col min="20" max="20" width="1.421875" style="213" customWidth="1"/>
    <col min="21" max="21" width="18.7109375" style="213" customWidth="1"/>
    <col min="22" max="22" width="11.7109375" style="135" bestFit="1" customWidth="1"/>
    <col min="23" max="23" width="10.7109375" style="135" customWidth="1"/>
    <col min="24" max="25" width="9.7109375" style="135" bestFit="1" customWidth="1"/>
    <col min="26" max="16384" width="9.28125" style="135" customWidth="1"/>
  </cols>
  <sheetData>
    <row r="1" spans="1:21" ht="18" customHeight="1">
      <c r="A1" s="214" t="str">
        <f>'[1]SFP'!A1</f>
        <v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4"/>
      <c r="S1" s="235"/>
      <c r="T1" s="234"/>
      <c r="U1" s="234"/>
    </row>
    <row r="2" spans="1:17" ht="18" customHeight="1">
      <c r="A2" s="343" t="s">
        <v>162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21" ht="18" customHeight="1">
      <c r="A3" s="71" t="s">
        <v>191</v>
      </c>
      <c r="B3" s="20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U3" s="238"/>
    </row>
    <row r="4" spans="1:21" ht="65.25" customHeight="1">
      <c r="A4" s="215"/>
      <c r="B4" s="239"/>
      <c r="C4" s="345" t="s">
        <v>83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239"/>
      <c r="S4" s="240" t="s">
        <v>33</v>
      </c>
      <c r="T4" s="239"/>
      <c r="U4" s="240" t="s">
        <v>84</v>
      </c>
    </row>
    <row r="5" spans="1:21" s="136" customFormat="1" ht="28.5" customHeight="1">
      <c r="A5" s="346"/>
      <c r="B5" s="282" t="s">
        <v>17</v>
      </c>
      <c r="C5" s="341" t="s">
        <v>85</v>
      </c>
      <c r="D5" s="283"/>
      <c r="E5" s="341" t="s">
        <v>79</v>
      </c>
      <c r="F5" s="283"/>
      <c r="G5" s="341" t="s">
        <v>86</v>
      </c>
      <c r="H5" s="283"/>
      <c r="I5" s="341" t="s">
        <v>87</v>
      </c>
      <c r="J5" s="292"/>
      <c r="K5" s="341" t="s">
        <v>155</v>
      </c>
      <c r="L5" s="292"/>
      <c r="M5" s="341" t="s">
        <v>156</v>
      </c>
      <c r="N5" s="283"/>
      <c r="O5" s="341" t="s">
        <v>120</v>
      </c>
      <c r="P5" s="283"/>
      <c r="Q5" s="341" t="s">
        <v>88</v>
      </c>
      <c r="R5" s="284"/>
      <c r="S5" s="285"/>
      <c r="T5" s="284"/>
      <c r="U5" s="284"/>
    </row>
    <row r="6" spans="1:21" s="137" customFormat="1" ht="52.5" customHeight="1">
      <c r="A6" s="347"/>
      <c r="B6" s="286"/>
      <c r="C6" s="342"/>
      <c r="D6" s="287"/>
      <c r="E6" s="342"/>
      <c r="F6" s="287"/>
      <c r="G6" s="342"/>
      <c r="H6" s="287"/>
      <c r="I6" s="342"/>
      <c r="J6" s="293"/>
      <c r="K6" s="342"/>
      <c r="L6" s="293"/>
      <c r="M6" s="342"/>
      <c r="N6" s="287"/>
      <c r="O6" s="342"/>
      <c r="P6" s="287"/>
      <c r="Q6" s="342"/>
      <c r="R6" s="286"/>
      <c r="S6" s="288"/>
      <c r="T6" s="289"/>
      <c r="U6" s="289"/>
    </row>
    <row r="7" spans="1:21" s="138" customFormat="1" ht="16.5">
      <c r="A7" s="216"/>
      <c r="B7" s="208"/>
      <c r="C7" s="243" t="s">
        <v>64</v>
      </c>
      <c r="D7" s="243"/>
      <c r="E7" s="243" t="s">
        <v>64</v>
      </c>
      <c r="F7" s="243"/>
      <c r="G7" s="243" t="s">
        <v>64</v>
      </c>
      <c r="H7" s="243"/>
      <c r="I7" s="243" t="s">
        <v>64</v>
      </c>
      <c r="J7" s="243"/>
      <c r="K7" s="243" t="s">
        <v>64</v>
      </c>
      <c r="L7" s="243"/>
      <c r="M7" s="243" t="s">
        <v>64</v>
      </c>
      <c r="N7" s="243"/>
      <c r="O7" s="243" t="s">
        <v>64</v>
      </c>
      <c r="P7" s="243"/>
      <c r="Q7" s="243" t="s">
        <v>64</v>
      </c>
      <c r="R7" s="244"/>
      <c r="S7" s="245" t="s">
        <v>64</v>
      </c>
      <c r="T7" s="243"/>
      <c r="U7" s="243" t="s">
        <v>64</v>
      </c>
    </row>
    <row r="8" spans="1:21" s="137" customFormat="1" ht="12" customHeight="1">
      <c r="A8" s="294"/>
      <c r="B8" s="209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11"/>
      <c r="P8" s="243"/>
      <c r="Q8" s="243"/>
      <c r="R8" s="241"/>
      <c r="S8" s="242"/>
      <c r="T8" s="241"/>
      <c r="U8" s="241"/>
    </row>
    <row r="9" spans="1:21" s="139" customFormat="1" ht="3.75" customHeight="1">
      <c r="A9" s="217"/>
      <c r="B9" s="246"/>
      <c r="C9" s="247"/>
      <c r="D9" s="248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9"/>
      <c r="S9" s="250"/>
      <c r="T9" s="246"/>
      <c r="U9" s="251"/>
    </row>
    <row r="10" spans="1:22" s="139" customFormat="1" ht="17.25" thickBot="1">
      <c r="A10" s="218" t="s">
        <v>170</v>
      </c>
      <c r="B10" s="239">
        <f>+SFP!C39</f>
        <v>26</v>
      </c>
      <c r="C10" s="258">
        <v>134798</v>
      </c>
      <c r="D10" s="252"/>
      <c r="E10" s="258">
        <v>-33337</v>
      </c>
      <c r="F10" s="252"/>
      <c r="G10" s="258">
        <v>55967</v>
      </c>
      <c r="H10" s="252"/>
      <c r="I10" s="258">
        <v>29264</v>
      </c>
      <c r="J10" s="253"/>
      <c r="K10" s="258">
        <v>2933</v>
      </c>
      <c r="L10" s="253"/>
      <c r="M10" s="258">
        <v>834</v>
      </c>
      <c r="N10" s="252"/>
      <c r="O10" s="258">
        <v>285101</v>
      </c>
      <c r="P10" s="252"/>
      <c r="Q10" s="258">
        <v>475560</v>
      </c>
      <c r="R10" s="254"/>
      <c r="S10" s="258">
        <v>32969</v>
      </c>
      <c r="T10" s="255"/>
      <c r="U10" s="258">
        <v>508529</v>
      </c>
      <c r="V10" s="142"/>
    </row>
    <row r="11" spans="1:21" s="139" customFormat="1" ht="18" thickTop="1">
      <c r="A11" s="220" t="s">
        <v>171</v>
      </c>
      <c r="B11" s="239"/>
      <c r="C11" s="253"/>
      <c r="D11" s="252"/>
      <c r="E11" s="252"/>
      <c r="F11" s="252"/>
      <c r="G11" s="253"/>
      <c r="H11" s="252"/>
      <c r="I11" s="253"/>
      <c r="J11" s="253"/>
      <c r="K11" s="253"/>
      <c r="L11" s="253"/>
      <c r="M11" s="253"/>
      <c r="N11" s="252"/>
      <c r="O11" s="253"/>
      <c r="P11" s="252"/>
      <c r="Q11" s="253"/>
      <c r="R11" s="254"/>
      <c r="S11" s="254"/>
      <c r="T11" s="255"/>
      <c r="U11" s="259"/>
    </row>
    <row r="12" spans="1:21" s="139" customFormat="1" ht="16.5">
      <c r="A12" s="221" t="s">
        <v>202</v>
      </c>
      <c r="B12" s="239"/>
      <c r="C12" s="257">
        <v>0</v>
      </c>
      <c r="D12" s="257"/>
      <c r="E12" s="257">
        <f>E13</f>
        <v>-2</v>
      </c>
      <c r="F12" s="257"/>
      <c r="G12" s="257">
        <v>0</v>
      </c>
      <c r="H12" s="257"/>
      <c r="I12" s="257">
        <v>0</v>
      </c>
      <c r="J12" s="257"/>
      <c r="K12" s="257">
        <v>0</v>
      </c>
      <c r="L12" s="257"/>
      <c r="M12" s="257">
        <v>0</v>
      </c>
      <c r="N12" s="257"/>
      <c r="O12" s="257">
        <v>0</v>
      </c>
      <c r="P12" s="257"/>
      <c r="Q12" s="257">
        <f>SUM(C12:P12)</f>
        <v>-2</v>
      </c>
      <c r="R12" s="259"/>
      <c r="S12" s="257">
        <v>0</v>
      </c>
      <c r="T12" s="259"/>
      <c r="U12" s="260">
        <f>SUM(Q12:T12)</f>
        <v>-2</v>
      </c>
    </row>
    <row r="13" spans="1:21" s="139" customFormat="1" ht="16.5">
      <c r="A13" s="223" t="s">
        <v>200</v>
      </c>
      <c r="B13" s="239"/>
      <c r="C13" s="324">
        <v>0</v>
      </c>
      <c r="D13" s="257"/>
      <c r="E13" s="324">
        <v>-2</v>
      </c>
      <c r="F13" s="257"/>
      <c r="G13" s="324">
        <v>0</v>
      </c>
      <c r="H13" s="257"/>
      <c r="I13" s="324">
        <v>0</v>
      </c>
      <c r="J13" s="257"/>
      <c r="K13" s="324">
        <v>0</v>
      </c>
      <c r="L13" s="257"/>
      <c r="M13" s="324">
        <v>0</v>
      </c>
      <c r="N13" s="257"/>
      <c r="O13" s="324">
        <v>0</v>
      </c>
      <c r="P13" s="257"/>
      <c r="Q13" s="325">
        <f>SUM(C13:P13)</f>
        <v>-2</v>
      </c>
      <c r="R13" s="259"/>
      <c r="S13" s="324">
        <v>0</v>
      </c>
      <c r="T13" s="259"/>
      <c r="U13" s="305">
        <f>SUM(Q13:T13)</f>
        <v>-2</v>
      </c>
    </row>
    <row r="14" spans="1:21" s="139" customFormat="1" ht="8.25" customHeight="1">
      <c r="A14" s="221"/>
      <c r="B14" s="239"/>
      <c r="C14" s="253"/>
      <c r="D14" s="252"/>
      <c r="E14" s="252"/>
      <c r="F14" s="252"/>
      <c r="G14" s="253"/>
      <c r="H14" s="252"/>
      <c r="I14" s="253"/>
      <c r="J14" s="253"/>
      <c r="K14" s="253"/>
      <c r="L14" s="253"/>
      <c r="M14" s="253"/>
      <c r="N14" s="252"/>
      <c r="O14" s="253"/>
      <c r="P14" s="252"/>
      <c r="Q14" s="253"/>
      <c r="R14" s="254"/>
      <c r="S14" s="254"/>
      <c r="T14" s="255"/>
      <c r="U14" s="260"/>
    </row>
    <row r="15" spans="1:21" s="139" customFormat="1" ht="16.5">
      <c r="A15" s="317" t="s">
        <v>137</v>
      </c>
      <c r="B15" s="239"/>
      <c r="C15" s="318">
        <v>0</v>
      </c>
      <c r="D15" s="257"/>
      <c r="E15" s="257">
        <v>0</v>
      </c>
      <c r="F15" s="257"/>
      <c r="G15" s="318">
        <v>0</v>
      </c>
      <c r="H15" s="318"/>
      <c r="I15" s="318">
        <v>0</v>
      </c>
      <c r="J15" s="318"/>
      <c r="K15" s="318">
        <v>0</v>
      </c>
      <c r="L15" s="318"/>
      <c r="M15" s="318">
        <v>0</v>
      </c>
      <c r="N15" s="318"/>
      <c r="O15" s="318">
        <v>0</v>
      </c>
      <c r="P15" s="257"/>
      <c r="Q15" s="262">
        <f>SUM(C15:P15)</f>
        <v>0</v>
      </c>
      <c r="R15" s="259"/>
      <c r="S15" s="257">
        <v>0</v>
      </c>
      <c r="T15" s="259"/>
      <c r="U15" s="260">
        <f>SUM(Q15:T15)</f>
        <v>0</v>
      </c>
    </row>
    <row r="16" spans="1:21" s="139" customFormat="1" ht="16.5">
      <c r="A16" s="219" t="s">
        <v>89</v>
      </c>
      <c r="B16" s="239"/>
      <c r="C16" s="263">
        <f>C17+C18</f>
        <v>0</v>
      </c>
      <c r="D16" s="262"/>
      <c r="E16" s="263">
        <f>E17+E18</f>
        <v>0</v>
      </c>
      <c r="F16" s="257"/>
      <c r="G16" s="263">
        <f>G17+G18</f>
        <v>3330</v>
      </c>
      <c r="H16" s="263">
        <f aca="true" t="shared" si="0" ref="H16:O16">H17+H18</f>
        <v>0</v>
      </c>
      <c r="I16" s="263">
        <f t="shared" si="0"/>
        <v>0</v>
      </c>
      <c r="J16" s="263">
        <f t="shared" si="0"/>
        <v>0</v>
      </c>
      <c r="K16" s="263">
        <f t="shared" si="0"/>
        <v>0</v>
      </c>
      <c r="L16" s="263">
        <f t="shared" si="0"/>
        <v>0</v>
      </c>
      <c r="M16" s="263">
        <f t="shared" si="0"/>
        <v>0</v>
      </c>
      <c r="N16" s="263">
        <f t="shared" si="0"/>
        <v>0</v>
      </c>
      <c r="O16" s="263">
        <f t="shared" si="0"/>
        <v>-3330</v>
      </c>
      <c r="P16" s="263">
        <f>P17+P18</f>
        <v>0</v>
      </c>
      <c r="Q16" s="266">
        <f>SUM(C16:P16)</f>
        <v>0</v>
      </c>
      <c r="R16" s="263">
        <f>R17+R18</f>
        <v>0</v>
      </c>
      <c r="S16" s="263">
        <f>S17+S18</f>
        <v>0</v>
      </c>
      <c r="T16" s="263">
        <f>T17+T18</f>
        <v>0</v>
      </c>
      <c r="U16" s="301">
        <f>SUM(Q16:T16)</f>
        <v>0</v>
      </c>
    </row>
    <row r="17" spans="1:21" s="139" customFormat="1" ht="16.5">
      <c r="A17" s="223" t="s">
        <v>90</v>
      </c>
      <c r="B17" s="239"/>
      <c r="C17" s="252">
        <v>0</v>
      </c>
      <c r="D17" s="252"/>
      <c r="E17" s="252">
        <v>0</v>
      </c>
      <c r="F17" s="252"/>
      <c r="G17" s="252">
        <v>3330</v>
      </c>
      <c r="H17" s="252"/>
      <c r="I17" s="252">
        <v>0</v>
      </c>
      <c r="J17" s="252"/>
      <c r="K17" s="252">
        <v>0</v>
      </c>
      <c r="L17" s="252"/>
      <c r="M17" s="252">
        <v>0</v>
      </c>
      <c r="N17" s="252"/>
      <c r="O17" s="252">
        <v>-3330</v>
      </c>
      <c r="P17" s="252"/>
      <c r="Q17" s="257">
        <v>0</v>
      </c>
      <c r="R17" s="268"/>
      <c r="S17" s="252">
        <v>0</v>
      </c>
      <c r="T17" s="269"/>
      <c r="U17" s="252">
        <v>0</v>
      </c>
    </row>
    <row r="18" spans="1:21" s="139" customFormat="1" ht="18" customHeight="1">
      <c r="A18" s="223" t="s">
        <v>95</v>
      </c>
      <c r="B18" s="239"/>
      <c r="C18" s="252">
        <v>0</v>
      </c>
      <c r="D18" s="252"/>
      <c r="E18" s="252">
        <v>0</v>
      </c>
      <c r="F18" s="252"/>
      <c r="G18" s="252">
        <v>0</v>
      </c>
      <c r="H18" s="252"/>
      <c r="I18" s="252">
        <v>0</v>
      </c>
      <c r="J18" s="252"/>
      <c r="K18" s="252">
        <v>0</v>
      </c>
      <c r="L18" s="252"/>
      <c r="M18" s="252">
        <v>0</v>
      </c>
      <c r="N18" s="252"/>
      <c r="O18" s="252">
        <v>0</v>
      </c>
      <c r="P18" s="252"/>
      <c r="Q18" s="257">
        <f>SUM(C18:P18)</f>
        <v>0</v>
      </c>
      <c r="R18" s="268"/>
      <c r="S18" s="252">
        <v>0</v>
      </c>
      <c r="T18" s="269"/>
      <c r="U18" s="252">
        <f>SUM(Q18:T18)</f>
        <v>0</v>
      </c>
    </row>
    <row r="19" spans="1:21" s="139" customFormat="1" ht="6" customHeight="1">
      <c r="A19" s="223"/>
      <c r="B19" s="239"/>
      <c r="C19" s="253"/>
      <c r="D19" s="252"/>
      <c r="E19" s="252"/>
      <c r="F19" s="252"/>
      <c r="G19" s="253"/>
      <c r="H19" s="252"/>
      <c r="I19" s="253"/>
      <c r="J19" s="253"/>
      <c r="K19" s="253"/>
      <c r="L19" s="253"/>
      <c r="M19" s="253"/>
      <c r="N19" s="252"/>
      <c r="O19" s="253"/>
      <c r="P19" s="252"/>
      <c r="Q19" s="253"/>
      <c r="R19" s="254"/>
      <c r="S19" s="254"/>
      <c r="T19" s="255"/>
      <c r="U19" s="259"/>
    </row>
    <row r="20" spans="1:21" s="139" customFormat="1" ht="16.5">
      <c r="A20" s="217" t="s">
        <v>91</v>
      </c>
      <c r="B20" s="239"/>
      <c r="C20" s="266">
        <v>0</v>
      </c>
      <c r="D20" s="253"/>
      <c r="E20" s="266">
        <v>0</v>
      </c>
      <c r="F20" s="253"/>
      <c r="G20" s="266">
        <v>0</v>
      </c>
      <c r="H20" s="253"/>
      <c r="I20" s="266">
        <v>0</v>
      </c>
      <c r="J20" s="253"/>
      <c r="K20" s="266">
        <v>0</v>
      </c>
      <c r="L20" s="253"/>
      <c r="M20" s="266">
        <v>0</v>
      </c>
      <c r="N20" s="253"/>
      <c r="O20" s="266">
        <f>O21+O22+O24+O25+O23</f>
        <v>1353</v>
      </c>
      <c r="P20" s="266" t="e">
        <f>P21+P22+#REF!+P24+P25</f>
        <v>#REF!</v>
      </c>
      <c r="Q20" s="266">
        <f>Q21+Q22+Q24+Q25+Q23</f>
        <v>1353</v>
      </c>
      <c r="R20" s="266"/>
      <c r="S20" s="266">
        <f>S21+S22+S24+S25+S23</f>
        <v>-14246</v>
      </c>
      <c r="T20" s="266" t="e">
        <f>T21+T22+#REF!+T24+T25</f>
        <v>#REF!</v>
      </c>
      <c r="U20" s="266">
        <f>U21+U22+U24+U25+U23</f>
        <v>-12893</v>
      </c>
    </row>
    <row r="21" spans="1:21" s="139" customFormat="1" ht="16.5">
      <c r="A21" s="223" t="s">
        <v>141</v>
      </c>
      <c r="B21" s="239"/>
      <c r="C21" s="264">
        <v>0</v>
      </c>
      <c r="D21" s="252"/>
      <c r="E21" s="264">
        <v>0</v>
      </c>
      <c r="F21" s="252"/>
      <c r="G21" s="264">
        <v>0</v>
      </c>
      <c r="H21" s="252"/>
      <c r="I21" s="264">
        <v>0</v>
      </c>
      <c r="J21" s="253"/>
      <c r="K21" s="264">
        <v>0</v>
      </c>
      <c r="L21" s="253"/>
      <c r="M21" s="264">
        <v>0</v>
      </c>
      <c r="N21" s="252"/>
      <c r="O21" s="265">
        <v>0</v>
      </c>
      <c r="P21" s="252"/>
      <c r="Q21" s="257">
        <f>C21+E21+G21+I21+K21+M21+O21</f>
        <v>0</v>
      </c>
      <c r="R21" s="254"/>
      <c r="S21" s="265">
        <v>-1182</v>
      </c>
      <c r="T21" s="255"/>
      <c r="U21" s="260">
        <f>SUM(Q21:T21)</f>
        <v>-1182</v>
      </c>
    </row>
    <row r="22" spans="1:21" s="139" customFormat="1" ht="16.5">
      <c r="A22" s="223" t="s">
        <v>92</v>
      </c>
      <c r="B22" s="239"/>
      <c r="C22" s="264">
        <v>0</v>
      </c>
      <c r="D22" s="252"/>
      <c r="E22" s="264">
        <v>0</v>
      </c>
      <c r="F22" s="252"/>
      <c r="G22" s="264">
        <v>0</v>
      </c>
      <c r="H22" s="252"/>
      <c r="I22" s="264">
        <v>0</v>
      </c>
      <c r="J22" s="253"/>
      <c r="K22" s="264">
        <v>0</v>
      </c>
      <c r="L22" s="253"/>
      <c r="M22" s="264">
        <v>0</v>
      </c>
      <c r="N22" s="252"/>
      <c r="O22" s="265">
        <v>0</v>
      </c>
      <c r="P22" s="252"/>
      <c r="Q22" s="257">
        <f>C22+E22+G22+I22+K22+M22+O22</f>
        <v>0</v>
      </c>
      <c r="R22" s="254"/>
      <c r="S22" s="265">
        <v>-3541</v>
      </c>
      <c r="T22" s="255"/>
      <c r="U22" s="260">
        <f>SUM(Q22:T22)</f>
        <v>-3541</v>
      </c>
    </row>
    <row r="23" spans="1:22" s="139" customFormat="1" ht="16.5">
      <c r="A23" s="223" t="s">
        <v>108</v>
      </c>
      <c r="B23" s="239"/>
      <c r="C23" s="264"/>
      <c r="D23" s="252"/>
      <c r="E23" s="264"/>
      <c r="F23" s="252"/>
      <c r="G23" s="264"/>
      <c r="H23" s="252"/>
      <c r="I23" s="264"/>
      <c r="J23" s="253"/>
      <c r="K23" s="264"/>
      <c r="L23" s="253"/>
      <c r="M23" s="264"/>
      <c r="N23" s="252"/>
      <c r="O23" s="265">
        <v>-223</v>
      </c>
      <c r="P23" s="252"/>
      <c r="Q23" s="257">
        <f>C23+E23+G23+I23+K23+M23+O23</f>
        <v>-223</v>
      </c>
      <c r="R23" s="254"/>
      <c r="S23" s="265">
        <v>968</v>
      </c>
      <c r="T23" s="255"/>
      <c r="U23" s="260">
        <f>SUM(Q23:T23)</f>
        <v>745</v>
      </c>
      <c r="V23" s="291"/>
    </row>
    <row r="24" spans="1:21" s="139" customFormat="1" ht="16.5">
      <c r="A24" s="223" t="s">
        <v>93</v>
      </c>
      <c r="B24" s="239"/>
      <c r="C24" s="264">
        <v>0</v>
      </c>
      <c r="D24" s="252"/>
      <c r="E24" s="264">
        <v>0</v>
      </c>
      <c r="F24" s="252"/>
      <c r="G24" s="264">
        <v>0</v>
      </c>
      <c r="H24" s="252"/>
      <c r="I24" s="264">
        <v>0</v>
      </c>
      <c r="J24" s="253"/>
      <c r="K24" s="264">
        <v>0</v>
      </c>
      <c r="L24" s="253"/>
      <c r="M24" s="264">
        <v>0</v>
      </c>
      <c r="N24" s="252"/>
      <c r="O24" s="265">
        <v>1515</v>
      </c>
      <c r="P24" s="252"/>
      <c r="Q24" s="257">
        <f>C24+E24+G24+I24+K24+M24+O24</f>
        <v>1515</v>
      </c>
      <c r="R24" s="254"/>
      <c r="S24" s="265">
        <v>-11593</v>
      </c>
      <c r="T24" s="255"/>
      <c r="U24" s="260">
        <f>SUM(Q24:T24)</f>
        <v>-10078</v>
      </c>
    </row>
    <row r="25" spans="1:21" s="139" customFormat="1" ht="15.75" customHeight="1">
      <c r="A25" s="223" t="s">
        <v>94</v>
      </c>
      <c r="B25" s="239"/>
      <c r="C25" s="264">
        <v>0</v>
      </c>
      <c r="D25" s="252"/>
      <c r="E25" s="264">
        <v>0</v>
      </c>
      <c r="F25" s="252"/>
      <c r="G25" s="264">
        <v>0</v>
      </c>
      <c r="H25" s="252"/>
      <c r="I25" s="264">
        <v>0</v>
      </c>
      <c r="J25" s="253"/>
      <c r="K25" s="264">
        <v>0</v>
      </c>
      <c r="L25" s="253"/>
      <c r="M25" s="264">
        <v>0</v>
      </c>
      <c r="N25" s="252"/>
      <c r="O25" s="265">
        <v>61</v>
      </c>
      <c r="P25" s="252"/>
      <c r="Q25" s="257">
        <f>C25+E25+G25+I25+K25+M25+O25</f>
        <v>61</v>
      </c>
      <c r="R25" s="254"/>
      <c r="S25" s="265">
        <v>1102</v>
      </c>
      <c r="T25" s="255"/>
      <c r="U25" s="260">
        <f>SUM(Q25:T25)</f>
        <v>1163</v>
      </c>
    </row>
    <row r="26" spans="1:22" s="139" customFormat="1" ht="16.5">
      <c r="A26" s="223"/>
      <c r="B26" s="239"/>
      <c r="C26" s="253"/>
      <c r="D26" s="252"/>
      <c r="E26" s="252"/>
      <c r="F26" s="252"/>
      <c r="G26" s="253"/>
      <c r="H26" s="252"/>
      <c r="I26" s="253"/>
      <c r="J26" s="253"/>
      <c r="K26" s="253"/>
      <c r="L26" s="253"/>
      <c r="M26" s="253"/>
      <c r="N26" s="252"/>
      <c r="O26" s="253"/>
      <c r="P26" s="252"/>
      <c r="Q26" s="253"/>
      <c r="R26" s="254"/>
      <c r="S26" s="254"/>
      <c r="T26" s="255"/>
      <c r="U26" s="259"/>
      <c r="V26" s="155"/>
    </row>
    <row r="27" spans="1:22" s="139" customFormat="1" ht="16.5">
      <c r="A27" s="295" t="s">
        <v>169</v>
      </c>
      <c r="B27" s="239"/>
      <c r="C27" s="267">
        <v>0</v>
      </c>
      <c r="D27" s="252"/>
      <c r="E27" s="267">
        <v>0</v>
      </c>
      <c r="F27" s="252"/>
      <c r="G27" s="267">
        <v>0</v>
      </c>
      <c r="H27" s="252"/>
      <c r="I27" s="266">
        <f>I28+I29</f>
        <v>0</v>
      </c>
      <c r="J27" s="253"/>
      <c r="K27" s="266">
        <f>K28+K29</f>
        <v>-544</v>
      </c>
      <c r="L27" s="262">
        <f>L28+L29</f>
        <v>0</v>
      </c>
      <c r="M27" s="266">
        <f>M28+M29</f>
        <v>1031</v>
      </c>
      <c r="N27" s="252"/>
      <c r="O27" s="266">
        <f>O28+O29</f>
        <v>22647</v>
      </c>
      <c r="P27" s="252"/>
      <c r="Q27" s="266">
        <f>Q28+Q29</f>
        <v>23134</v>
      </c>
      <c r="R27" s="254"/>
      <c r="S27" s="266">
        <f>S28+S29</f>
        <v>2497</v>
      </c>
      <c r="T27" s="255"/>
      <c r="U27" s="266">
        <f>U28+U29</f>
        <v>25631</v>
      </c>
      <c r="V27" s="142"/>
    </row>
    <row r="28" spans="1:21" s="139" customFormat="1" ht="16.5">
      <c r="A28" s="222" t="s">
        <v>203</v>
      </c>
      <c r="B28" s="239"/>
      <c r="C28" s="261">
        <v>0</v>
      </c>
      <c r="D28" s="252"/>
      <c r="E28" s="261">
        <v>0</v>
      </c>
      <c r="F28" s="252"/>
      <c r="G28" s="261">
        <v>0</v>
      </c>
      <c r="H28" s="252"/>
      <c r="I28" s="257">
        <v>0</v>
      </c>
      <c r="J28" s="253"/>
      <c r="K28" s="257">
        <v>0</v>
      </c>
      <c r="L28" s="253"/>
      <c r="M28" s="257">
        <v>0</v>
      </c>
      <c r="N28" s="252"/>
      <c r="O28" s="257">
        <v>22647</v>
      </c>
      <c r="P28" s="252"/>
      <c r="Q28" s="257">
        <f>SUM(C28:P28)</f>
        <v>22647</v>
      </c>
      <c r="R28" s="254"/>
      <c r="S28" s="257">
        <v>1561</v>
      </c>
      <c r="T28" s="255"/>
      <c r="U28" s="260">
        <f>SUM(Q28:T28)</f>
        <v>24208</v>
      </c>
    </row>
    <row r="29" spans="1:21" s="139" customFormat="1" ht="15" customHeight="1">
      <c r="A29" s="222" t="s">
        <v>113</v>
      </c>
      <c r="B29" s="239"/>
      <c r="C29" s="261">
        <v>0</v>
      </c>
      <c r="D29" s="252"/>
      <c r="E29" s="261">
        <v>0</v>
      </c>
      <c r="F29" s="252"/>
      <c r="G29" s="261">
        <v>0</v>
      </c>
      <c r="H29" s="252"/>
      <c r="I29" s="248">
        <v>0</v>
      </c>
      <c r="J29" s="253"/>
      <c r="K29" s="248">
        <v>-544</v>
      </c>
      <c r="L29" s="253"/>
      <c r="M29" s="248">
        <v>1031</v>
      </c>
      <c r="N29" s="252"/>
      <c r="O29" s="257">
        <v>0</v>
      </c>
      <c r="P29" s="252"/>
      <c r="Q29" s="257">
        <f>SUM(C29:P29)</f>
        <v>487</v>
      </c>
      <c r="R29" s="254"/>
      <c r="S29" s="257">
        <v>936</v>
      </c>
      <c r="T29" s="255"/>
      <c r="U29" s="260">
        <f>SUM(Q29:T29)</f>
        <v>1423</v>
      </c>
    </row>
    <row r="30" spans="1:22" s="139" customFormat="1" ht="16.5">
      <c r="A30" s="217"/>
      <c r="B30" s="239"/>
      <c r="C30" s="261"/>
      <c r="D30" s="252"/>
      <c r="E30" s="261"/>
      <c r="F30" s="252"/>
      <c r="G30" s="261"/>
      <c r="H30" s="252"/>
      <c r="I30" s="257"/>
      <c r="J30" s="253"/>
      <c r="K30" s="257"/>
      <c r="L30" s="253"/>
      <c r="M30" s="257"/>
      <c r="N30" s="252"/>
      <c r="O30" s="257"/>
      <c r="P30" s="252"/>
      <c r="Q30" s="262"/>
      <c r="R30" s="254"/>
      <c r="S30" s="257"/>
      <c r="T30" s="255"/>
      <c r="U30" s="260"/>
      <c r="V30" s="291"/>
    </row>
    <row r="31" spans="1:21" s="139" customFormat="1" ht="17.25" customHeight="1">
      <c r="A31" s="217" t="s">
        <v>121</v>
      </c>
      <c r="B31" s="239"/>
      <c r="C31" s="261">
        <v>0</v>
      </c>
      <c r="D31" s="252"/>
      <c r="E31" s="261">
        <v>0</v>
      </c>
      <c r="F31" s="252"/>
      <c r="G31" s="261">
        <v>0</v>
      </c>
      <c r="H31" s="252"/>
      <c r="I31" s="257">
        <v>-178</v>
      </c>
      <c r="J31" s="253"/>
      <c r="K31" s="248">
        <v>1</v>
      </c>
      <c r="L31" s="253"/>
      <c r="M31" s="261">
        <v>0</v>
      </c>
      <c r="N31" s="252"/>
      <c r="O31" s="257">
        <v>177</v>
      </c>
      <c r="P31" s="252"/>
      <c r="Q31" s="257">
        <f>SUM(I31:P31)</f>
        <v>0</v>
      </c>
      <c r="R31" s="254"/>
      <c r="S31" s="257">
        <v>0</v>
      </c>
      <c r="T31" s="255"/>
      <c r="U31" s="260">
        <f>Q31+S31</f>
        <v>0</v>
      </c>
    </row>
    <row r="32" spans="1:22" s="139" customFormat="1" ht="18" customHeight="1">
      <c r="A32" s="217"/>
      <c r="B32" s="239"/>
      <c r="C32" s="253"/>
      <c r="D32" s="252"/>
      <c r="E32" s="252"/>
      <c r="F32" s="252"/>
      <c r="G32" s="253"/>
      <c r="H32" s="252"/>
      <c r="I32" s="253"/>
      <c r="J32" s="253"/>
      <c r="K32" s="253"/>
      <c r="L32" s="253"/>
      <c r="M32" s="253"/>
      <c r="N32" s="252"/>
      <c r="O32" s="253"/>
      <c r="P32" s="252"/>
      <c r="Q32" s="253"/>
      <c r="R32" s="254"/>
      <c r="S32" s="254"/>
      <c r="T32" s="255"/>
      <c r="U32" s="259"/>
      <c r="V32" s="142"/>
    </row>
    <row r="33" spans="1:22" s="139" customFormat="1" ht="17.25" customHeight="1" thickBot="1">
      <c r="A33" s="218" t="s">
        <v>196</v>
      </c>
      <c r="B33" s="239">
        <f>+SFP!C39</f>
        <v>26</v>
      </c>
      <c r="C33" s="258">
        <f>+C10+C12+C16+C20+C27+C31</f>
        <v>134798</v>
      </c>
      <c r="D33" s="258">
        <f>+D10+D12+D16+D20+D27+D31</f>
        <v>0</v>
      </c>
      <c r="E33" s="258">
        <f>E12+E16+E20+E27+E31+E15+E10</f>
        <v>-33339</v>
      </c>
      <c r="F33" s="258" t="e">
        <f>#REF!+F12+F16+F20+F27+F31+F15</f>
        <v>#REF!</v>
      </c>
      <c r="G33" s="258">
        <f>G12+G16+G20+G27+G31+G15+G10</f>
        <v>59297</v>
      </c>
      <c r="H33" s="258" t="e">
        <f>#REF!+H12+H16+H20+H27+H31+H15</f>
        <v>#REF!</v>
      </c>
      <c r="I33" s="258">
        <f>I12+I16+I20+I27+I31+I15+I10</f>
        <v>29086</v>
      </c>
      <c r="J33" s="258" t="e">
        <f>#REF!+J12+J16+J20+J27+J31+J15</f>
        <v>#REF!</v>
      </c>
      <c r="K33" s="258">
        <f>K12+K16+K20+K27+K31+K15+K10</f>
        <v>2390</v>
      </c>
      <c r="L33" s="258" t="e">
        <f>#REF!+L12+L16+L20+L27+L31+L15</f>
        <v>#REF!</v>
      </c>
      <c r="M33" s="258">
        <f>M12+M16+M20+M27+M31+M15+M10</f>
        <v>1865</v>
      </c>
      <c r="N33" s="258" t="e">
        <f>#REF!+N12+N16+N20+N27+N31+N15</f>
        <v>#REF!</v>
      </c>
      <c r="O33" s="258">
        <f>O12+O16+O20+O27+O31+O15+O10</f>
        <v>305948</v>
      </c>
      <c r="P33" s="258" t="e">
        <f>#REF!+P12+P16+P20+P27+P31+P15</f>
        <v>#REF!</v>
      </c>
      <c r="Q33" s="258">
        <f>Q12+Q16+Q20+Q27+Q31+Q15+Q10</f>
        <v>500045</v>
      </c>
      <c r="R33" s="258"/>
      <c r="S33" s="258">
        <f>S12+S16+S20+S27+S31+S15+S10</f>
        <v>21220</v>
      </c>
      <c r="T33" s="258" t="e">
        <f>+T10+T12+T16+T20+T27+T31</f>
        <v>#REF!</v>
      </c>
      <c r="U33" s="258">
        <f>U12+U16+U20+U27+U31+U15+U10</f>
        <v>521265</v>
      </c>
      <c r="V33" s="142"/>
    </row>
    <row r="34" spans="1:22" s="139" customFormat="1" ht="15.75" customHeight="1" thickTop="1">
      <c r="A34" s="218"/>
      <c r="B34" s="239"/>
      <c r="C34" s="253"/>
      <c r="D34" s="252"/>
      <c r="E34" s="253"/>
      <c r="F34" s="252"/>
      <c r="G34" s="253"/>
      <c r="H34" s="252"/>
      <c r="I34" s="253"/>
      <c r="J34" s="253"/>
      <c r="K34" s="253"/>
      <c r="L34" s="253"/>
      <c r="M34" s="253"/>
      <c r="N34" s="252"/>
      <c r="O34" s="253"/>
      <c r="P34" s="252"/>
      <c r="Q34" s="253"/>
      <c r="R34" s="254"/>
      <c r="S34" s="253"/>
      <c r="T34" s="255"/>
      <c r="U34" s="253"/>
      <c r="V34" s="142"/>
    </row>
    <row r="35" spans="1:21" s="139" customFormat="1" ht="17.25" thickBot="1">
      <c r="A35" s="218" t="s">
        <v>187</v>
      </c>
      <c r="B35" s="239"/>
      <c r="C35" s="258">
        <v>134798</v>
      </c>
      <c r="D35" s="252"/>
      <c r="E35" s="258">
        <v>-34142</v>
      </c>
      <c r="F35" s="252"/>
      <c r="G35" s="258">
        <v>59297</v>
      </c>
      <c r="H35" s="252"/>
      <c r="I35" s="258">
        <v>28871</v>
      </c>
      <c r="J35" s="253"/>
      <c r="K35" s="258">
        <v>2873</v>
      </c>
      <c r="L35" s="253"/>
      <c r="M35" s="258">
        <v>4078</v>
      </c>
      <c r="N35" s="252"/>
      <c r="O35" s="258">
        <v>360656</v>
      </c>
      <c r="P35" s="252"/>
      <c r="Q35" s="258">
        <v>556431</v>
      </c>
      <c r="R35" s="254"/>
      <c r="S35" s="258">
        <v>19341</v>
      </c>
      <c r="T35" s="255"/>
      <c r="U35" s="258">
        <v>575772</v>
      </c>
    </row>
    <row r="36" spans="1:21" s="139" customFormat="1" ht="18" thickTop="1">
      <c r="A36" s="220" t="s">
        <v>188</v>
      </c>
      <c r="B36" s="239"/>
      <c r="C36" s="253"/>
      <c r="D36" s="252"/>
      <c r="E36" s="252"/>
      <c r="F36" s="252"/>
      <c r="G36" s="253"/>
      <c r="H36" s="252"/>
      <c r="I36" s="253"/>
      <c r="J36" s="253"/>
      <c r="K36" s="253"/>
      <c r="L36" s="253"/>
      <c r="M36" s="253"/>
      <c r="N36" s="252"/>
      <c r="O36" s="253"/>
      <c r="P36" s="252"/>
      <c r="Q36" s="253"/>
      <c r="R36" s="254"/>
      <c r="S36" s="254"/>
      <c r="T36" s="255"/>
      <c r="U36" s="259"/>
    </row>
    <row r="37" spans="1:21" s="139" customFormat="1" ht="19.5" customHeight="1">
      <c r="A37" s="221" t="s">
        <v>202</v>
      </c>
      <c r="B37" s="239"/>
      <c r="C37" s="257">
        <v>0</v>
      </c>
      <c r="D37" s="257"/>
      <c r="E37" s="257">
        <f>E38+E39</f>
        <v>380</v>
      </c>
      <c r="F37" s="257"/>
      <c r="G37" s="257">
        <f>G38+G39</f>
        <v>0</v>
      </c>
      <c r="H37" s="257"/>
      <c r="I37" s="257">
        <f>I38+I39</f>
        <v>0</v>
      </c>
      <c r="J37" s="257"/>
      <c r="K37" s="257">
        <f>K38+K39</f>
        <v>0</v>
      </c>
      <c r="L37" s="257"/>
      <c r="M37" s="257">
        <f>M38+M39</f>
        <v>0</v>
      </c>
      <c r="N37" s="257"/>
      <c r="O37" s="257">
        <f>O38+O39</f>
        <v>-94</v>
      </c>
      <c r="P37" s="257"/>
      <c r="Q37" s="257">
        <f>Q38+Q39</f>
        <v>286</v>
      </c>
      <c r="R37" s="259"/>
      <c r="S37" s="257">
        <f>S38+S39</f>
        <v>0</v>
      </c>
      <c r="T37" s="259"/>
      <c r="U37" s="257">
        <f>U38+U39</f>
        <v>286</v>
      </c>
    </row>
    <row r="38" spans="1:21" s="139" customFormat="1" ht="19.5" customHeight="1">
      <c r="A38" s="223" t="s">
        <v>200</v>
      </c>
      <c r="B38" s="239"/>
      <c r="C38" s="324">
        <v>0</v>
      </c>
      <c r="D38" s="257"/>
      <c r="E38" s="324">
        <v>-262</v>
      </c>
      <c r="F38" s="257"/>
      <c r="G38" s="324">
        <v>0</v>
      </c>
      <c r="H38" s="257"/>
      <c r="I38" s="324">
        <v>0</v>
      </c>
      <c r="J38" s="257"/>
      <c r="K38" s="324">
        <v>0</v>
      </c>
      <c r="L38" s="257"/>
      <c r="M38" s="324">
        <v>0</v>
      </c>
      <c r="N38" s="257"/>
      <c r="O38" s="324">
        <v>0</v>
      </c>
      <c r="P38" s="257"/>
      <c r="Q38" s="324">
        <f>SUM(C38:P38)</f>
        <v>-262</v>
      </c>
      <c r="R38" s="259"/>
      <c r="S38" s="324">
        <v>0</v>
      </c>
      <c r="T38" s="259"/>
      <c r="U38" s="305">
        <f>SUM(Q38:T38)</f>
        <v>-262</v>
      </c>
    </row>
    <row r="39" spans="1:21" s="139" customFormat="1" ht="19.5" customHeight="1">
      <c r="A39" s="223" t="s">
        <v>201</v>
      </c>
      <c r="B39" s="239"/>
      <c r="C39" s="257">
        <v>0</v>
      </c>
      <c r="D39" s="257"/>
      <c r="E39" s="257">
        <v>642</v>
      </c>
      <c r="F39" s="257"/>
      <c r="G39" s="257">
        <v>0</v>
      </c>
      <c r="H39" s="257"/>
      <c r="I39" s="257">
        <v>0</v>
      </c>
      <c r="J39" s="257"/>
      <c r="K39" s="257">
        <v>0</v>
      </c>
      <c r="L39" s="257"/>
      <c r="M39" s="257">
        <v>0</v>
      </c>
      <c r="N39" s="257"/>
      <c r="O39" s="257">
        <v>-94</v>
      </c>
      <c r="P39" s="257"/>
      <c r="Q39" s="257">
        <f>SUM(C39:P39)</f>
        <v>548</v>
      </c>
      <c r="R39" s="259"/>
      <c r="S39" s="257">
        <v>0</v>
      </c>
      <c r="T39" s="259"/>
      <c r="U39" s="260">
        <f>SUM(Q39:T39)</f>
        <v>548</v>
      </c>
    </row>
    <row r="40" spans="1:21" s="139" customFormat="1" ht="8.25" customHeight="1">
      <c r="A40" s="221"/>
      <c r="B40" s="239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62"/>
      <c r="R40" s="259"/>
      <c r="S40" s="257"/>
      <c r="T40" s="259"/>
      <c r="U40" s="260"/>
    </row>
    <row r="41" spans="1:21" s="139" customFormat="1" ht="16.5">
      <c r="A41" s="219" t="s">
        <v>89</v>
      </c>
      <c r="B41" s="239"/>
      <c r="C41" s="304">
        <v>0</v>
      </c>
      <c r="D41" s="262"/>
      <c r="E41" s="304">
        <v>0</v>
      </c>
      <c r="F41" s="257"/>
      <c r="G41" s="266">
        <f>G42+G43</f>
        <v>4038</v>
      </c>
      <c r="H41" s="257">
        <f aca="true" t="shared" si="1" ref="H41:N41">H42+H43</f>
        <v>0</v>
      </c>
      <c r="I41" s="304">
        <f t="shared" si="1"/>
        <v>0</v>
      </c>
      <c r="J41" s="257">
        <f t="shared" si="1"/>
        <v>0</v>
      </c>
      <c r="K41" s="304">
        <f t="shared" si="1"/>
        <v>0</v>
      </c>
      <c r="L41" s="257">
        <f t="shared" si="1"/>
        <v>0</v>
      </c>
      <c r="M41" s="304">
        <f t="shared" si="1"/>
        <v>0</v>
      </c>
      <c r="N41" s="257">
        <f t="shared" si="1"/>
        <v>0</v>
      </c>
      <c r="O41" s="266">
        <f>O42+O43</f>
        <v>-12836</v>
      </c>
      <c r="P41" s="266">
        <f>P42+P43</f>
        <v>0</v>
      </c>
      <c r="Q41" s="266">
        <f>Q42+Q43</f>
        <v>-8798</v>
      </c>
      <c r="R41" s="266">
        <f>R42+R43</f>
        <v>0</v>
      </c>
      <c r="S41" s="266">
        <f>S42+S43</f>
        <v>0</v>
      </c>
      <c r="T41" s="266">
        <f>T42+T43</f>
        <v>0</v>
      </c>
      <c r="U41" s="266">
        <f>U42+U43</f>
        <v>-8798</v>
      </c>
    </row>
    <row r="42" spans="1:21" s="139" customFormat="1" ht="16.5">
      <c r="A42" s="223" t="s">
        <v>90</v>
      </c>
      <c r="B42" s="239"/>
      <c r="C42" s="257">
        <v>0</v>
      </c>
      <c r="D42" s="257"/>
      <c r="E42" s="257">
        <v>0</v>
      </c>
      <c r="F42" s="257"/>
      <c r="G42" s="257">
        <v>4038</v>
      </c>
      <c r="H42" s="257"/>
      <c r="I42" s="257">
        <v>0</v>
      </c>
      <c r="J42" s="257"/>
      <c r="K42" s="257">
        <v>0</v>
      </c>
      <c r="L42" s="257"/>
      <c r="M42" s="257">
        <v>0</v>
      </c>
      <c r="N42" s="257"/>
      <c r="O42" s="257">
        <v>-4038</v>
      </c>
      <c r="P42" s="257"/>
      <c r="Q42" s="257">
        <f>SUM(C42:O42)</f>
        <v>0</v>
      </c>
      <c r="R42" s="260"/>
      <c r="S42" s="257">
        <v>0</v>
      </c>
      <c r="T42" s="305"/>
      <c r="U42" s="306">
        <f>+Q42+S42</f>
        <v>0</v>
      </c>
    </row>
    <row r="43" spans="1:21" s="139" customFormat="1" ht="15" customHeight="1">
      <c r="A43" s="223" t="s">
        <v>175</v>
      </c>
      <c r="B43" s="239"/>
      <c r="C43" s="257">
        <v>0</v>
      </c>
      <c r="D43" s="257"/>
      <c r="E43" s="257">
        <v>0</v>
      </c>
      <c r="F43" s="257"/>
      <c r="G43" s="257">
        <v>0</v>
      </c>
      <c r="H43" s="257"/>
      <c r="I43" s="257">
        <v>0</v>
      </c>
      <c r="J43" s="257"/>
      <c r="K43" s="257">
        <v>0</v>
      </c>
      <c r="L43" s="257"/>
      <c r="M43" s="257">
        <v>0</v>
      </c>
      <c r="N43" s="257"/>
      <c r="O43" s="257">
        <v>-8798</v>
      </c>
      <c r="P43" s="257"/>
      <c r="Q43" s="257">
        <f>SUM(C43:O43)</f>
        <v>-8798</v>
      </c>
      <c r="R43" s="260"/>
      <c r="S43" s="257">
        <v>0</v>
      </c>
      <c r="T43" s="260"/>
      <c r="U43" s="259">
        <f>+Q43+S43</f>
        <v>-8798</v>
      </c>
    </row>
    <row r="44" spans="1:21" s="139" customFormat="1" ht="6" customHeight="1">
      <c r="A44" s="223"/>
      <c r="B44" s="239"/>
      <c r="C44" s="262"/>
      <c r="D44" s="257"/>
      <c r="E44" s="257"/>
      <c r="F44" s="257"/>
      <c r="G44" s="262"/>
      <c r="H44" s="257"/>
      <c r="I44" s="262"/>
      <c r="J44" s="262"/>
      <c r="K44" s="262"/>
      <c r="L44" s="262"/>
      <c r="M44" s="262"/>
      <c r="N44" s="257"/>
      <c r="O44" s="262"/>
      <c r="P44" s="257"/>
      <c r="Q44" s="262"/>
      <c r="R44" s="259"/>
      <c r="S44" s="259"/>
      <c r="T44" s="259"/>
      <c r="U44" s="259"/>
    </row>
    <row r="45" spans="1:21" s="139" customFormat="1" ht="16.5">
      <c r="A45" s="217" t="s">
        <v>91</v>
      </c>
      <c r="B45" s="239"/>
      <c r="C45" s="304">
        <v>0</v>
      </c>
      <c r="D45" s="262"/>
      <c r="E45" s="304">
        <v>0</v>
      </c>
      <c r="F45" s="262"/>
      <c r="G45" s="304">
        <v>0</v>
      </c>
      <c r="H45" s="262"/>
      <c r="I45" s="304">
        <v>0</v>
      </c>
      <c r="J45" s="262"/>
      <c r="K45" s="304">
        <v>0</v>
      </c>
      <c r="L45" s="262"/>
      <c r="M45" s="304">
        <v>0</v>
      </c>
      <c r="N45" s="262"/>
      <c r="O45" s="266">
        <f>SUM(O46:O50)</f>
        <v>-202</v>
      </c>
      <c r="P45" s="257"/>
      <c r="Q45" s="266">
        <f>SUM(Q46:Q50)</f>
        <v>-202</v>
      </c>
      <c r="R45" s="259"/>
      <c r="S45" s="263">
        <f>SUM(S46:S50)</f>
        <v>-872</v>
      </c>
      <c r="T45" s="259"/>
      <c r="U45" s="263">
        <f>+Q45+S45</f>
        <v>-1074</v>
      </c>
    </row>
    <row r="46" spans="1:21" s="139" customFormat="1" ht="16.5">
      <c r="A46" s="223" t="s">
        <v>142</v>
      </c>
      <c r="B46" s="239"/>
      <c r="C46" s="257">
        <v>0</v>
      </c>
      <c r="D46" s="257"/>
      <c r="E46" s="257">
        <v>0</v>
      </c>
      <c r="F46" s="257"/>
      <c r="G46" s="257">
        <v>0</v>
      </c>
      <c r="H46" s="257"/>
      <c r="I46" s="257">
        <v>0</v>
      </c>
      <c r="J46" s="262"/>
      <c r="K46" s="257">
        <v>0</v>
      </c>
      <c r="L46" s="262"/>
      <c r="M46" s="257">
        <v>0</v>
      </c>
      <c r="N46" s="257"/>
      <c r="O46" s="257">
        <v>0</v>
      </c>
      <c r="P46" s="257"/>
      <c r="Q46" s="257">
        <f>SUM(C46:O46)</f>
        <v>0</v>
      </c>
      <c r="R46" s="259"/>
      <c r="S46" s="257">
        <v>2091</v>
      </c>
      <c r="T46" s="259"/>
      <c r="U46" s="260">
        <f>+Q46+S46</f>
        <v>2091</v>
      </c>
    </row>
    <row r="47" spans="1:21" s="139" customFormat="1" ht="16.5">
      <c r="A47" s="223" t="s">
        <v>158</v>
      </c>
      <c r="B47" s="239"/>
      <c r="C47" s="257">
        <v>0</v>
      </c>
      <c r="D47" s="257"/>
      <c r="E47" s="257">
        <v>0</v>
      </c>
      <c r="F47" s="257"/>
      <c r="G47" s="257">
        <v>0</v>
      </c>
      <c r="H47" s="257"/>
      <c r="I47" s="257">
        <v>0</v>
      </c>
      <c r="J47" s="262"/>
      <c r="K47" s="257">
        <v>0</v>
      </c>
      <c r="L47" s="262"/>
      <c r="M47" s="257">
        <v>0</v>
      </c>
      <c r="N47" s="257"/>
      <c r="O47" s="257">
        <v>0</v>
      </c>
      <c r="P47" s="257"/>
      <c r="Q47" s="257">
        <f>SUM(C47:O47)</f>
        <v>0</v>
      </c>
      <c r="R47" s="259"/>
      <c r="S47" s="257">
        <v>-2799</v>
      </c>
      <c r="T47" s="259"/>
      <c r="U47" s="260">
        <f>+Q47+S47</f>
        <v>-2799</v>
      </c>
    </row>
    <row r="48" spans="1:21" s="139" customFormat="1" ht="16.5">
      <c r="A48" s="223" t="s">
        <v>108</v>
      </c>
      <c r="C48" s="257">
        <v>0</v>
      </c>
      <c r="D48" s="257"/>
      <c r="E48" s="257">
        <v>0</v>
      </c>
      <c r="F48" s="257"/>
      <c r="G48" s="257">
        <v>0</v>
      </c>
      <c r="H48" s="257"/>
      <c r="I48" s="257">
        <v>0</v>
      </c>
      <c r="J48" s="262"/>
      <c r="K48" s="257">
        <v>0</v>
      </c>
      <c r="L48" s="262"/>
      <c r="M48" s="257">
        <v>0</v>
      </c>
      <c r="N48" s="257"/>
      <c r="O48" s="257">
        <v>0</v>
      </c>
      <c r="P48" s="257"/>
      <c r="Q48" s="257">
        <f>SUM(C48:O48)</f>
        <v>0</v>
      </c>
      <c r="R48" s="259"/>
      <c r="S48" s="257">
        <v>0</v>
      </c>
      <c r="T48" s="259"/>
      <c r="U48" s="260">
        <f>+Q48+S48</f>
        <v>0</v>
      </c>
    </row>
    <row r="49" spans="1:21" s="139" customFormat="1" ht="16.5">
      <c r="A49" s="223" t="s">
        <v>93</v>
      </c>
      <c r="B49" s="239"/>
      <c r="C49" s="257">
        <v>0</v>
      </c>
      <c r="D49" s="257"/>
      <c r="E49" s="257">
        <v>0</v>
      </c>
      <c r="F49" s="257"/>
      <c r="G49" s="257">
        <v>0</v>
      </c>
      <c r="H49" s="257"/>
      <c r="I49" s="257">
        <v>0</v>
      </c>
      <c r="J49" s="262"/>
      <c r="K49" s="257">
        <v>0</v>
      </c>
      <c r="L49" s="262"/>
      <c r="M49" s="257">
        <v>0</v>
      </c>
      <c r="N49" s="257"/>
      <c r="O49" s="257">
        <v>-278</v>
      </c>
      <c r="P49" s="257"/>
      <c r="Q49" s="257">
        <f>SUM(C49:O49)</f>
        <v>-278</v>
      </c>
      <c r="R49" s="259"/>
      <c r="S49" s="257">
        <v>-167</v>
      </c>
      <c r="T49" s="259"/>
      <c r="U49" s="260">
        <f>+Q49+S49</f>
        <v>-445</v>
      </c>
    </row>
    <row r="50" spans="1:21" s="139" customFormat="1" ht="15.75" customHeight="1">
      <c r="A50" s="223" t="s">
        <v>94</v>
      </c>
      <c r="B50" s="239"/>
      <c r="C50" s="257">
        <v>0</v>
      </c>
      <c r="D50" s="257"/>
      <c r="E50" s="257">
        <v>0</v>
      </c>
      <c r="F50" s="257"/>
      <c r="G50" s="257">
        <v>0</v>
      </c>
      <c r="H50" s="257"/>
      <c r="I50" s="257">
        <v>0</v>
      </c>
      <c r="J50" s="262"/>
      <c r="K50" s="257">
        <v>0</v>
      </c>
      <c r="L50" s="262"/>
      <c r="M50" s="257">
        <v>0</v>
      </c>
      <c r="N50" s="257"/>
      <c r="O50" s="257">
        <v>76</v>
      </c>
      <c r="P50" s="257"/>
      <c r="Q50" s="257">
        <f>SUM(C50:O50)</f>
        <v>76</v>
      </c>
      <c r="R50" s="259"/>
      <c r="S50" s="257">
        <v>3</v>
      </c>
      <c r="T50" s="259"/>
      <c r="U50" s="260">
        <f>+Q50+S50</f>
        <v>79</v>
      </c>
    </row>
    <row r="51" spans="1:22" s="139" customFormat="1" ht="16.5" customHeight="1">
      <c r="A51" s="223"/>
      <c r="B51" s="239"/>
      <c r="C51" s="262"/>
      <c r="D51" s="257"/>
      <c r="E51" s="257"/>
      <c r="F51" s="257"/>
      <c r="G51" s="262"/>
      <c r="H51" s="257"/>
      <c r="I51" s="262"/>
      <c r="J51" s="262"/>
      <c r="K51" s="262"/>
      <c r="L51" s="262"/>
      <c r="M51" s="262"/>
      <c r="N51" s="257"/>
      <c r="O51" s="262"/>
      <c r="P51" s="257"/>
      <c r="Q51" s="262"/>
      <c r="R51" s="259"/>
      <c r="S51" s="259"/>
      <c r="T51" s="259"/>
      <c r="U51" s="259"/>
      <c r="V51" s="155"/>
    </row>
    <row r="52" spans="1:22" s="139" customFormat="1" ht="16.5">
      <c r="A52" s="295" t="s">
        <v>169</v>
      </c>
      <c r="B52" s="239"/>
      <c r="C52" s="266">
        <v>0</v>
      </c>
      <c r="D52" s="257"/>
      <c r="E52" s="266">
        <v>0</v>
      </c>
      <c r="F52" s="257"/>
      <c r="G52" s="266">
        <v>0</v>
      </c>
      <c r="H52" s="257"/>
      <c r="I52" s="266">
        <f>I53+I54</f>
        <v>0</v>
      </c>
      <c r="J52" s="262"/>
      <c r="K52" s="266">
        <f>K53+K54</f>
        <v>-619</v>
      </c>
      <c r="L52" s="262">
        <f aca="true" t="shared" si="2" ref="L52:U52">L53+L54</f>
        <v>0</v>
      </c>
      <c r="M52" s="266">
        <f t="shared" si="2"/>
        <v>-925</v>
      </c>
      <c r="N52" s="262">
        <f t="shared" si="2"/>
        <v>0</v>
      </c>
      <c r="O52" s="266">
        <f t="shared" si="2"/>
        <v>20619</v>
      </c>
      <c r="P52" s="262">
        <f t="shared" si="2"/>
        <v>0</v>
      </c>
      <c r="Q52" s="266">
        <f>Q53+Q54</f>
        <v>19075</v>
      </c>
      <c r="R52" s="262">
        <f t="shared" si="2"/>
        <v>0</v>
      </c>
      <c r="S52" s="266">
        <f t="shared" si="2"/>
        <v>-2594</v>
      </c>
      <c r="T52" s="266">
        <f t="shared" si="2"/>
        <v>0</v>
      </c>
      <c r="U52" s="266">
        <f t="shared" si="2"/>
        <v>16481</v>
      </c>
      <c r="V52" s="142"/>
    </row>
    <row r="53" spans="1:21" s="139" customFormat="1" ht="16.5">
      <c r="A53" s="222" t="s">
        <v>203</v>
      </c>
      <c r="B53" s="239"/>
      <c r="C53" s="257">
        <v>0</v>
      </c>
      <c r="D53" s="257"/>
      <c r="E53" s="257">
        <v>0</v>
      </c>
      <c r="F53" s="257"/>
      <c r="G53" s="257">
        <v>0</v>
      </c>
      <c r="H53" s="257"/>
      <c r="I53" s="257">
        <v>0</v>
      </c>
      <c r="J53" s="262"/>
      <c r="K53" s="257">
        <v>0</v>
      </c>
      <c r="L53" s="262"/>
      <c r="M53" s="257">
        <v>0</v>
      </c>
      <c r="N53" s="257"/>
      <c r="O53" s="257">
        <v>20619</v>
      </c>
      <c r="P53" s="257"/>
      <c r="Q53" s="262">
        <f>SUM(C53:O53)</f>
        <v>20619</v>
      </c>
      <c r="R53" s="259"/>
      <c r="S53" s="257">
        <v>-1908</v>
      </c>
      <c r="T53" s="259"/>
      <c r="U53" s="260">
        <f>+Q53+S53</f>
        <v>18711</v>
      </c>
    </row>
    <row r="54" spans="1:21" s="139" customFormat="1" ht="20.25" customHeight="1">
      <c r="A54" s="222" t="s">
        <v>113</v>
      </c>
      <c r="B54" s="239"/>
      <c r="C54" s="257">
        <v>0</v>
      </c>
      <c r="D54" s="257"/>
      <c r="E54" s="257">
        <v>0</v>
      </c>
      <c r="F54" s="257"/>
      <c r="G54" s="257">
        <v>0</v>
      </c>
      <c r="H54" s="257"/>
      <c r="I54" s="257">
        <v>0</v>
      </c>
      <c r="J54" s="262"/>
      <c r="K54" s="257">
        <v>-619</v>
      </c>
      <c r="L54" s="262"/>
      <c r="M54" s="257">
        <v>-925</v>
      </c>
      <c r="N54" s="257"/>
      <c r="O54" s="257">
        <v>0</v>
      </c>
      <c r="P54" s="257"/>
      <c r="Q54" s="262">
        <f>SUM(C54:O54)</f>
        <v>-1544</v>
      </c>
      <c r="R54" s="259"/>
      <c r="S54" s="257">
        <v>-686</v>
      </c>
      <c r="T54" s="259"/>
      <c r="U54" s="260">
        <f>+Q54+S54</f>
        <v>-2230</v>
      </c>
    </row>
    <row r="55" spans="1:21" s="139" customFormat="1" ht="18" customHeight="1">
      <c r="A55" s="217"/>
      <c r="B55" s="239"/>
      <c r="C55" s="257"/>
      <c r="D55" s="257"/>
      <c r="E55" s="257"/>
      <c r="F55" s="257"/>
      <c r="G55" s="257"/>
      <c r="H55" s="257"/>
      <c r="I55" s="257"/>
      <c r="J55" s="262"/>
      <c r="K55" s="257"/>
      <c r="L55" s="262"/>
      <c r="M55" s="257"/>
      <c r="N55" s="257"/>
      <c r="O55" s="257"/>
      <c r="P55" s="257"/>
      <c r="Q55" s="262">
        <f>SUM(C55:O55)</f>
        <v>0</v>
      </c>
      <c r="R55" s="259"/>
      <c r="S55" s="257"/>
      <c r="T55" s="259"/>
      <c r="U55" s="260"/>
    </row>
    <row r="56" spans="1:21" s="139" customFormat="1" ht="16.5">
      <c r="A56" s="217" t="s">
        <v>121</v>
      </c>
      <c r="B56" s="239"/>
      <c r="C56" s="257">
        <v>0</v>
      </c>
      <c r="D56" s="257"/>
      <c r="E56" s="257">
        <v>0</v>
      </c>
      <c r="F56" s="257"/>
      <c r="G56" s="257">
        <v>0</v>
      </c>
      <c r="H56" s="257"/>
      <c r="I56" s="257">
        <v>-189</v>
      </c>
      <c r="J56" s="262"/>
      <c r="K56" s="257">
        <v>77</v>
      </c>
      <c r="L56" s="262"/>
      <c r="M56" s="257">
        <v>0</v>
      </c>
      <c r="N56" s="257"/>
      <c r="O56" s="257">
        <v>112</v>
      </c>
      <c r="P56" s="257"/>
      <c r="Q56" s="262">
        <f>SUM(C56:O56)</f>
        <v>0</v>
      </c>
      <c r="R56" s="259"/>
      <c r="S56" s="257">
        <v>0</v>
      </c>
      <c r="T56" s="259"/>
      <c r="U56" s="260">
        <f>+Q56+S56</f>
        <v>0</v>
      </c>
    </row>
    <row r="57" spans="1:21" s="139" customFormat="1" ht="18" customHeight="1">
      <c r="A57" s="218"/>
      <c r="B57" s="239"/>
      <c r="C57" s="253"/>
      <c r="D57" s="252"/>
      <c r="E57" s="252"/>
      <c r="F57" s="252"/>
      <c r="G57" s="253"/>
      <c r="H57" s="252"/>
      <c r="I57" s="253"/>
      <c r="J57" s="253"/>
      <c r="K57" s="253"/>
      <c r="L57" s="253"/>
      <c r="M57" s="253"/>
      <c r="N57" s="252"/>
      <c r="O57" s="253">
        <v>0</v>
      </c>
      <c r="P57" s="252"/>
      <c r="Q57" s="262">
        <f>SUM(C57:O57)</f>
        <v>0</v>
      </c>
      <c r="R57" s="254"/>
      <c r="S57" s="254">
        <v>0</v>
      </c>
      <c r="T57" s="255"/>
      <c r="U57" s="260">
        <f>+Q57+S57</f>
        <v>0</v>
      </c>
    </row>
    <row r="58" spans="1:21" s="139" customFormat="1" ht="17.25" thickBot="1">
      <c r="A58" s="218" t="s">
        <v>195</v>
      </c>
      <c r="B58" s="239">
        <f>+SFP!C39</f>
        <v>26</v>
      </c>
      <c r="C58" s="258">
        <f>+C33+C37+C41+C45+C52+C56</f>
        <v>134798</v>
      </c>
      <c r="D58" s="252"/>
      <c r="E58" s="258">
        <f>+E35+E37+E41+E45+E52+E56</f>
        <v>-33762</v>
      </c>
      <c r="F58" s="252"/>
      <c r="G58" s="258">
        <f>+G35+G37+G41+G45+G52+G56</f>
        <v>63335</v>
      </c>
      <c r="H58" s="252"/>
      <c r="I58" s="258">
        <f>+I35+I37+I41+I45+I52+I56</f>
        <v>28682</v>
      </c>
      <c r="J58" s="253"/>
      <c r="K58" s="258">
        <f>+K35+K37+K41+K45+K52+K56</f>
        <v>2331</v>
      </c>
      <c r="L58" s="253"/>
      <c r="M58" s="258">
        <f>+M35+M37+M41+M45+M52+M56</f>
        <v>3153</v>
      </c>
      <c r="N58" s="252"/>
      <c r="O58" s="258">
        <f>+O35+O37+O41+O45+O52+O56+O57</f>
        <v>368255</v>
      </c>
      <c r="P58" s="258" t="e">
        <f>+P35+P37+P41+P45+P52+P56+#REF!+P57</f>
        <v>#REF!</v>
      </c>
      <c r="Q58" s="258">
        <f>+Q35+Q37+Q41+Q45+Q52+Q56+Q57</f>
        <v>566792</v>
      </c>
      <c r="R58" s="258"/>
      <c r="S58" s="258">
        <f>+S35+S37+S41+S45+S52+S56+S57</f>
        <v>15875</v>
      </c>
      <c r="T58" s="258" t="e">
        <f>+T35+T37+T41+T45+T52+T56+#REF!+T57</f>
        <v>#REF!</v>
      </c>
      <c r="U58" s="258">
        <f>+U35+U37+U41+U45+U52+U56+U57</f>
        <v>582667</v>
      </c>
    </row>
    <row r="59" spans="1:21" s="139" customFormat="1" ht="17.25" thickTop="1">
      <c r="A59" s="218"/>
      <c r="B59" s="239"/>
      <c r="C59" s="253"/>
      <c r="D59" s="252"/>
      <c r="E59" s="253"/>
      <c r="F59" s="252"/>
      <c r="G59" s="253"/>
      <c r="H59" s="252"/>
      <c r="I59" s="253"/>
      <c r="J59" s="253"/>
      <c r="K59" s="253"/>
      <c r="L59" s="253"/>
      <c r="M59" s="253"/>
      <c r="N59" s="252"/>
      <c r="O59" s="253"/>
      <c r="P59" s="252"/>
      <c r="Q59" s="253"/>
      <c r="R59" s="254"/>
      <c r="S59" s="253"/>
      <c r="T59" s="255"/>
      <c r="U59" s="253"/>
    </row>
    <row r="60" spans="1:21" s="22" customFormat="1" ht="16.5">
      <c r="A60" s="218"/>
      <c r="B60" s="239"/>
      <c r="C60" s="253"/>
      <c r="D60" s="252"/>
      <c r="E60" s="252"/>
      <c r="F60" s="252"/>
      <c r="G60" s="253"/>
      <c r="H60" s="252"/>
      <c r="I60" s="253"/>
      <c r="J60" s="253"/>
      <c r="K60" s="253"/>
      <c r="L60" s="253"/>
      <c r="M60" s="253"/>
      <c r="N60" s="252"/>
      <c r="O60" s="253"/>
      <c r="P60" s="252"/>
      <c r="Q60" s="253"/>
      <c r="R60" s="254"/>
      <c r="S60" s="254"/>
      <c r="T60" s="255"/>
      <c r="U60" s="256"/>
    </row>
    <row r="61" spans="1:21" s="22" customFormat="1" ht="23.25" customHeight="1">
      <c r="A61" s="319" t="str">
        <f>+SCI!A55</f>
        <v>Приложенията на страници от 5 до 133 са неразделна част от консолидирания финансов отчет</v>
      </c>
      <c r="B61" s="270"/>
      <c r="C61" s="211"/>
      <c r="D61" s="211"/>
      <c r="E61" s="211"/>
      <c r="F61" s="211"/>
      <c r="G61" s="271"/>
      <c r="H61" s="272"/>
      <c r="I61" s="271"/>
      <c r="J61" s="271"/>
      <c r="K61" s="273"/>
      <c r="L61" s="271"/>
      <c r="M61" s="271"/>
      <c r="N61" s="271"/>
      <c r="O61" s="273"/>
      <c r="P61" s="271"/>
      <c r="Q61" s="273"/>
      <c r="R61" s="210"/>
      <c r="S61" s="273"/>
      <c r="T61" s="210"/>
      <c r="U61" s="273"/>
    </row>
    <row r="62" spans="1:21" ht="4.5" customHeight="1">
      <c r="A62" s="225"/>
      <c r="B62" s="275"/>
      <c r="C62" s="271"/>
      <c r="D62" s="271"/>
      <c r="E62" s="271"/>
      <c r="F62" s="271"/>
      <c r="G62" s="271"/>
      <c r="H62" s="272"/>
      <c r="I62" s="271"/>
      <c r="J62" s="271"/>
      <c r="K62" s="271"/>
      <c r="L62" s="271"/>
      <c r="M62" s="271"/>
      <c r="N62" s="271"/>
      <c r="O62" s="271"/>
      <c r="P62" s="271"/>
      <c r="Q62" s="271"/>
      <c r="R62" s="210"/>
      <c r="S62" s="274"/>
      <c r="T62" s="210"/>
      <c r="U62" s="210"/>
    </row>
    <row r="63" spans="2:17" ht="18" customHeight="1">
      <c r="B63" s="276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</row>
    <row r="64" spans="1:17" ht="17.25">
      <c r="A64" s="224" t="s">
        <v>205</v>
      </c>
      <c r="B64" s="276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</row>
    <row r="65" spans="1:2" ht="24" customHeight="1">
      <c r="A65" s="326" t="s">
        <v>206</v>
      </c>
      <c r="B65" s="276"/>
    </row>
    <row r="66" spans="1:2" ht="17.25">
      <c r="A66" s="226"/>
      <c r="B66" s="276"/>
    </row>
    <row r="67" spans="1:2" ht="14.25" customHeight="1">
      <c r="A67" s="224" t="s">
        <v>5</v>
      </c>
      <c r="B67" s="278"/>
    </row>
    <row r="68" spans="1:2" ht="19.5" customHeight="1">
      <c r="A68" s="227" t="s">
        <v>6</v>
      </c>
      <c r="B68" s="278"/>
    </row>
    <row r="69" spans="1:2" ht="16.5">
      <c r="A69" s="228"/>
      <c r="B69" s="279"/>
    </row>
    <row r="70" spans="1:2" ht="17.25">
      <c r="A70" s="229" t="s">
        <v>117</v>
      </c>
      <c r="B70" s="280"/>
    </row>
    <row r="71" spans="1:2" ht="17.25">
      <c r="A71" s="230" t="s">
        <v>116</v>
      </c>
      <c r="B71" s="281"/>
    </row>
    <row r="72" ht="16.5">
      <c r="A72" s="327"/>
    </row>
    <row r="74" ht="16.5">
      <c r="A74" s="231"/>
    </row>
    <row r="80" spans="1:2" ht="16.5">
      <c r="A80" s="232"/>
      <c r="B80" s="212"/>
    </row>
  </sheetData>
  <sheetProtection/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Investor Relations</cp:lastModifiedBy>
  <cp:lastPrinted>2020-08-25T07:59:06Z</cp:lastPrinted>
  <dcterms:created xsi:type="dcterms:W3CDTF">2012-04-12T11:15:46Z</dcterms:created>
  <dcterms:modified xsi:type="dcterms:W3CDTF">2020-08-31T07:08:29Z</dcterms:modified>
  <cp:category/>
  <cp:version/>
  <cp:contentType/>
  <cp:contentStatus/>
</cp:coreProperties>
</file>