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925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state="hidden" r:id="rId9"/>
    <sheet name="Sheet2" sheetId="10" r:id="rId10"/>
  </sheets>
  <definedNames>
    <definedName name="_xlnm.Print_Area" localSheetId="9">'Sheet2'!$A$1:$F$14</definedName>
    <definedName name="_xlnm.Print_Area" localSheetId="0">'справка № 1-КИС-БАЛАНС'!$A$1:$F$49</definedName>
    <definedName name="_xlnm.Print_Area" localSheetId="1">'справка № 2-КИС-ОД'!$A$1:$F$35</definedName>
    <definedName name="_xlnm.Print_Area" localSheetId="2">'справка № 3-КИС-ОПП'!$A$1:$G$42</definedName>
    <definedName name="_xlnm.Print_Area" localSheetId="3">'справка № 4-КИС-ОСК'!$A$1:$H$40</definedName>
    <definedName name="_xlnm.Print_Area" localSheetId="4">'справка № 5-КИС'!$A$1:$P$21</definedName>
    <definedName name="_xlnm.Print_Area" localSheetId="5">'справка № 6-КИС'!$A$1:$E$48</definedName>
    <definedName name="_xlnm.Print_Area" localSheetId="6">'справка №7-КИС'!$A$1:$R$67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4-КИС-ОСК'!$10:$10</definedName>
    <definedName name="_xlnm.Print_Titles" localSheetId="4">'справка № 5-КИС'!$9:$9</definedName>
    <definedName name="_xlnm.Print_Titles" localSheetId="6">'справка №7-КИС'!$12:$12</definedName>
  </definedNames>
  <calcPr fullCalcOnLoad="1"/>
</workbook>
</file>

<file path=xl/sharedStrings.xml><?xml version="1.0" encoding="utf-8"?>
<sst xmlns="http://schemas.openxmlformats.org/spreadsheetml/2006/main" count="610" uniqueCount="375">
  <si>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</si>
  <si>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</si>
  <si>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</si>
  <si>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</si>
  <si>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</si>
  <si>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</si>
  <si>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</si>
  <si>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</si>
  <si>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</si>
  <si>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</si>
  <si>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</si>
  <si>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</si>
  <si>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</si>
  <si>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</si>
  <si>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</si>
  <si>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</si>
  <si>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</si>
  <si>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</si>
  <si>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</si>
  <si>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</si>
  <si>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</si>
  <si>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</si>
  <si>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</si>
  <si>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</si>
  <si>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</si>
  <si>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</si>
  <si>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</si>
  <si>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</si>
  <si>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</si>
  <si>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</si>
  <si>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</si>
  <si>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</si>
  <si>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</si>
  <si>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</si>
  <si>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</si>
  <si>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</si>
  <si>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</si>
  <si>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</si>
  <si>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</si>
  <si>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</si>
  <si>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</si>
  <si>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</si>
  <si>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</si>
  <si>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</si>
  <si>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</si>
  <si>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</si>
  <si>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</si>
  <si>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</si>
  <si>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</si>
  <si>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</si>
  <si>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</si>
  <si>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</si>
  <si>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</si>
  <si>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</si>
  <si>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</si>
  <si>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</si>
  <si>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</si>
  <si>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</si>
  <si>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</si>
  <si>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</si>
  <si>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</si>
  <si>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</si>
  <si>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</si>
  <si>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</si>
  <si>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</si>
  <si>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</si>
  <si>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</si>
  <si>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</si>
  <si>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</si>
  <si>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</si>
  <si>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</si>
  <si>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</si>
  <si>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</si>
  <si>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</si>
  <si>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</si>
  <si>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</si>
  <si>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</si>
  <si>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</si>
  <si>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</si>
  <si>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</si>
  <si>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</si>
  <si>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</si>
  <si>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</si>
  <si>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</si>
  <si>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</si>
  <si>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</si>
  <si>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</si>
  <si>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</si>
  <si>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</si>
  <si>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</si>
  <si>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</si>
  <si>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</si>
  <si>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</si>
  <si>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</si>
  <si>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</si>
  <si>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</si>
  <si>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</si>
  <si>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</si>
  <si>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</si>
  <si>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</si>
  <si>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</si>
  <si>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</si>
  <si>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</si>
  <si>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</si>
  <si>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</si>
  <si>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</si>
  <si>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</si>
  <si>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</si>
  <si>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</si>
  <si>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</si>
  <si>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</si>
  <si>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Рейтингова агенция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</si>
  <si>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</si>
  <si>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</si>
  <si>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</si>
  <si>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</si>
  <si>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</si>
  <si>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</si>
  <si>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 xml:space="preserve">                                                                                                                  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</si>
  <si>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</si>
  <si>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</si>
  <si>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</si>
  <si>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</si>
  <si>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</si>
  <si>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</si>
  <si>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</si>
  <si>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</si>
  <si>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</si>
  <si>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</si>
  <si>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</si>
  <si>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</si>
  <si>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</si>
  <si>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</si>
  <si>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</si>
  <si>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>Сума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</si>
  <si>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</si>
  <si>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</si>
  <si>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</si>
  <si>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</si>
  <si>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</si>
  <si>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</si>
  <si>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</si>
  <si>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</si>
  <si>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</si>
  <si>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</si>
  <si>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</si>
  <si>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</si>
  <si>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</si>
  <si>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</si>
  <si>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</si>
  <si>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</si>
  <si>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</si>
  <si>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</si>
  <si>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</si>
  <si>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</si>
  <si>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</si>
  <si>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</si>
  <si>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</si>
  <si>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</si>
  <si>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</si>
  <si>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</si>
  <si>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</si>
  <si>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</si>
  <si>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</si>
  <si>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</si>
  <si>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</si>
  <si>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</si>
  <si>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</si>
  <si>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</si>
  <si>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</si>
  <si>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</si>
  <si>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</si>
  <si>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</si>
  <si>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</si>
  <si>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</si>
  <si>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</si>
  <si>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</si>
  <si>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</si>
  <si>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</si>
  <si>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</si>
  <si>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</si>
  <si>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</si>
  <si>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</si>
  <si>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</si>
  <si>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</si>
  <si>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</si>
  <si>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</si>
  <si>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</si>
  <si>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</si>
  <si>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</si>
  <si>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</si>
  <si>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</si>
  <si>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</si>
  <si>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</si>
  <si>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</si>
  <si>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</si>
  <si>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</si>
  <si>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</si>
  <si>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</si>
  <si>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</si>
  <si>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>ISIN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</si>
  <si>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</si>
  <si>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</si>
  <si>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</si>
  <si>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</si>
  <si>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</si>
  <si>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</si>
  <si>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</si>
  <si>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</si>
  <si>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</si>
  <si>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</si>
  <si>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</si>
  <si>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</si>
  <si>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</si>
  <si>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</si>
  <si>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</si>
  <si>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</si>
  <si>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</si>
  <si>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</si>
  <si>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</si>
  <si>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</si>
  <si>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</si>
  <si>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</si>
  <si>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</si>
  <si>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</si>
  <si>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</si>
  <si>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</si>
  <si>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</si>
  <si>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</si>
  <si>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</si>
  <si>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</si>
  <si>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</si>
  <si>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</si>
  <si>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</si>
  <si>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</si>
  <si>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</si>
  <si>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</si>
  <si>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</si>
  <si>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</si>
  <si>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</si>
  <si>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</si>
  <si>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</si>
  <si>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</si>
  <si>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</si>
  <si>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</si>
  <si>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</si>
  <si>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</si>
  <si>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</si>
  <si>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</si>
  <si>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</si>
  <si>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</si>
  <si>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</si>
  <si>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</si>
  <si>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</si>
  <si>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</si>
  <si>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</si>
  <si>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</si>
  <si>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</si>
  <si>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</si>
  <si>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</si>
  <si>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</si>
  <si>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</si>
  <si>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</si>
  <si>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</si>
  <si>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</si>
  <si>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</si>
  <si>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</si>
  <si>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</si>
  <si>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Дялове на колективни инвестицонни схеми</t>
  </si>
  <si>
    <t>7. Блокирани финансови инструменти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</si>
  <si>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</si>
  <si>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</si>
  <si>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</si>
  <si>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</si>
  <si>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</si>
  <si>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</si>
  <si>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</si>
  <si>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</si>
  <si>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t>не</t>
  </si>
  <si>
    <t>да</t>
  </si>
  <si>
    <t>БФБ София</t>
  </si>
  <si>
    <t>BG1100018081</t>
  </si>
  <si>
    <t>Експат Бондс</t>
  </si>
  <si>
    <t>BG2100020093</t>
  </si>
  <si>
    <t>EUR</t>
  </si>
  <si>
    <t>XS0495980095</t>
  </si>
  <si>
    <t xml:space="preserve">Наименование на  КИС: </t>
  </si>
  <si>
    <t>ЕИК по БУЛСТАТ: 175801906</t>
  </si>
  <si>
    <t>Наименование на КИС: Експат Бондс</t>
  </si>
  <si>
    <t xml:space="preserve">Обща сума по т. 1 </t>
  </si>
  <si>
    <t>Брой/ Номинал</t>
  </si>
  <si>
    <t>Инвестицио-нен рейтинг</t>
  </si>
  <si>
    <t>Индекс на регулира-ния пазар</t>
  </si>
  <si>
    <t>Безна-лични</t>
  </si>
  <si>
    <t xml:space="preserve">Налич-ни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</si>
  <si>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</si>
  <si>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Емитиране и обратно изкупуване на акции/дялове</t>
  </si>
  <si>
    <t>Други парични потоци от неспециализирана дейност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</si>
  <si>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</si>
  <si>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</si>
  <si>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</si>
  <si>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</si>
  <si>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</si>
  <si>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 Експат Бондс</t>
    </r>
  </si>
  <si>
    <t>FR0010777524</t>
  </si>
  <si>
    <t>BPCE SA</t>
  </si>
  <si>
    <t>DE000A1ALVC5</t>
  </si>
  <si>
    <t>Deutsche Bank Capital Funding Trust XI</t>
  </si>
  <si>
    <t>XS0449487619</t>
  </si>
  <si>
    <t>Societe Generale</t>
  </si>
  <si>
    <t>XS0527624059</t>
  </si>
  <si>
    <t>UniCredit SpA</t>
  </si>
  <si>
    <t>Меком АД</t>
  </si>
  <si>
    <t>.</t>
  </si>
  <si>
    <t>BG1100095071</t>
  </si>
  <si>
    <t>E7P</t>
  </si>
  <si>
    <t>1.права</t>
  </si>
  <si>
    <t>Емитент</t>
  </si>
  <si>
    <t>Брой ЦК</t>
  </si>
  <si>
    <t>Емисия</t>
  </si>
  <si>
    <t>Актив</t>
  </si>
  <si>
    <t>Акции</t>
  </si>
  <si>
    <t>Republic of Romania</t>
  </si>
  <si>
    <t>ТБ БАКБ</t>
  </si>
  <si>
    <t>MKX</t>
  </si>
  <si>
    <t>BG1200001110</t>
  </si>
  <si>
    <t>BGN</t>
  </si>
  <si>
    <t>София Комерс - Заложни Къщи</t>
  </si>
  <si>
    <t>BG1100053054</t>
  </si>
  <si>
    <t>Експат Бета АДСИЦ</t>
  </si>
  <si>
    <t>МЕКОМ АД</t>
  </si>
  <si>
    <t>СОФИЯ КОМЕРС - ЗАЛОЖНИ КЪЩИ АД</t>
  </si>
  <si>
    <t>ДЦК</t>
  </si>
  <si>
    <t>ТБ Българо-Американска Кредитна Банка АД</t>
  </si>
  <si>
    <t>6SOA</t>
  </si>
  <si>
    <r>
      <t>1. Акции в</t>
    </r>
    <r>
      <rPr>
        <b/>
        <sz val="9"/>
        <rFont val="Times New Roman"/>
        <family val="1"/>
      </rPr>
      <t xml:space="preserve"> </t>
    </r>
  </si>
  <si>
    <t>MKXA</t>
  </si>
  <si>
    <t>5BNE</t>
  </si>
  <si>
    <t>АВТО ЮНИОН ГРУП ЕАД</t>
  </si>
  <si>
    <t>BG2100006092</t>
  </si>
  <si>
    <t>8AVA</t>
  </si>
  <si>
    <t xml:space="preserve">A1AUW5  </t>
  </si>
  <si>
    <t>A1ALGZ</t>
  </si>
  <si>
    <t>A1ALVC</t>
  </si>
  <si>
    <t>A1AL1S</t>
  </si>
  <si>
    <t>Boerse Stuttgart</t>
  </si>
  <si>
    <t>BG2100005078</t>
  </si>
  <si>
    <t>ТБ Юробанк И Еф Джи България АД-София</t>
  </si>
  <si>
    <t>9FSC</t>
  </si>
  <si>
    <t>Изпълнителен директор: Н. Василев</t>
  </si>
  <si>
    <t>Премии от емисия (премиен резерв)</t>
  </si>
  <si>
    <t xml:space="preserve">Резерв от последващи оценки </t>
  </si>
  <si>
    <t>Общи резерви</t>
  </si>
  <si>
    <t>Печалба</t>
  </si>
  <si>
    <t>Загуба</t>
  </si>
  <si>
    <t>В началото на периода</t>
  </si>
  <si>
    <t>На постъпили-те през периода</t>
  </si>
  <si>
    <t>На излезлите през периода</t>
  </si>
  <si>
    <t>В края на периода (1+2-3)</t>
  </si>
  <si>
    <t>Увели-чение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</si>
  <si>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</si>
  <si>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</si>
  <si>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</si>
  <si>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</si>
  <si>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 xml:space="preserve">Справка за краткосрочните вземания и задължения  </t>
  </si>
  <si>
    <t xml:space="preserve">Справка за финансовите инструменти </t>
  </si>
  <si>
    <t xml:space="preserve">Справка № 6 </t>
  </si>
  <si>
    <t>Справка за приходите/разходите от лихви</t>
  </si>
  <si>
    <t>Начислени</t>
  </si>
  <si>
    <t>Платени/ получени</t>
  </si>
  <si>
    <t>Председател на СД: Н. Янков</t>
  </si>
  <si>
    <t>Отчетен период: 31.12.2011 г.</t>
  </si>
  <si>
    <t>Дата: 03.01.2012 г.   Съставител: Г. Андонова</t>
  </si>
  <si>
    <t>BG1100106050</t>
  </si>
  <si>
    <t>ПИБ АД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</si>
</sst>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.0%"/>
    <numFmt numFmtId="189" formatCode="0.000%"/>
    <numFmt numFmtId="190" formatCode="0.00000000000000"/>
    <numFmt numFmtId="191" formatCode="#,##0.00000000000000"/>
    <numFmt numFmtId="192" formatCode="#,##0.000"/>
    <numFmt numFmtId="193" formatCode="#,##0.00\ _л_в"/>
    <numFmt numFmtId="194" formatCode="#,##0.00_ ;[Red]\-#,##0.00\ 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trike/>
      <sz val="12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24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151" applyFont="1">
      <alignment/>
      <protection/>
    </xf>
    <xf numFmtId="0" fontId="10" fillId="0" borderId="0" xfId="0" applyFont="1" applyAlignment="1">
      <alignment/>
    </xf>
    <xf numFmtId="0" fontId="9" fillId="0" borderId="0" xfId="151" applyFont="1">
      <alignment/>
      <protection/>
    </xf>
    <xf numFmtId="0" fontId="10" fillId="0" borderId="0" xfId="151" applyFont="1" applyFill="1">
      <alignment/>
      <protection/>
    </xf>
    <xf numFmtId="0" fontId="10" fillId="0" borderId="0" xfId="151" applyFont="1" applyFill="1" applyProtection="1">
      <alignment/>
      <protection/>
    </xf>
    <xf numFmtId="0" fontId="10" fillId="0" borderId="0" xfId="151" applyFont="1" applyAlignment="1">
      <alignment horizontal="left" wrapText="1"/>
      <protection/>
    </xf>
    <xf numFmtId="0" fontId="10" fillId="0" borderId="0" xfId="151" applyFont="1" applyFill="1" applyBorder="1" applyProtection="1">
      <alignment/>
      <protection/>
    </xf>
    <xf numFmtId="0" fontId="10" fillId="0" borderId="0" xfId="151" applyFont="1" applyFill="1" applyBorder="1" applyAlignment="1" applyProtection="1">
      <alignment horizontal="left" wrapText="1"/>
      <protection/>
    </xf>
    <xf numFmtId="0" fontId="10" fillId="0" borderId="0" xfId="151" applyFont="1" applyFill="1" applyAlignment="1" applyProtection="1">
      <alignment horizontal="left" wrapText="1"/>
      <protection/>
    </xf>
    <xf numFmtId="0" fontId="10" fillId="0" borderId="0" xfId="151" applyFont="1" applyFill="1" applyAlignment="1">
      <alignment horizontal="left" wrapText="1"/>
      <protection/>
    </xf>
    <xf numFmtId="0" fontId="10" fillId="0" borderId="0" xfId="151" applyFont="1" applyFill="1" applyBorder="1">
      <alignment/>
      <protection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Border="1" applyAlignment="1">
      <alignment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right" vertical="top" wrapText="1"/>
    </xf>
    <xf numFmtId="0" fontId="42" fillId="0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right" vertical="top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5" fillId="0" borderId="0" xfId="0" applyFont="1" applyAlignment="1">
      <alignment horizontal="justify" vertical="top"/>
    </xf>
    <xf numFmtId="0" fontId="45" fillId="0" borderId="0" xfId="0" applyFont="1" applyAlignment="1">
      <alignment horizontal="justify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top" wrapText="1"/>
    </xf>
    <xf numFmtId="0" fontId="5" fillId="0" borderId="0" xfId="151" applyFont="1">
      <alignment/>
      <protection/>
    </xf>
    <xf numFmtId="0" fontId="6" fillId="0" borderId="0" xfId="149" applyFont="1" applyAlignment="1" applyProtection="1">
      <alignment horizontal="center" vertical="center" wrapText="1"/>
      <protection locked="0"/>
    </xf>
    <xf numFmtId="0" fontId="6" fillId="0" borderId="0" xfId="149" applyFont="1" applyAlignment="1" applyProtection="1">
      <alignment horizontal="centerContinuous"/>
      <protection locked="0"/>
    </xf>
    <xf numFmtId="0" fontId="5" fillId="0" borderId="0" xfId="151" applyFont="1" applyProtection="1">
      <alignment/>
      <protection locked="0"/>
    </xf>
    <xf numFmtId="0" fontId="6" fillId="0" borderId="0" xfId="149" applyFont="1" applyAlignment="1" applyProtection="1">
      <alignment horizontal="center"/>
      <protection locked="0"/>
    </xf>
    <xf numFmtId="0" fontId="5" fillId="0" borderId="0" xfId="152" applyFont="1" applyAlignment="1" applyProtection="1">
      <alignment vertical="top"/>
      <protection locked="0"/>
    </xf>
    <xf numFmtId="0" fontId="6" fillId="0" borderId="0" xfId="149" applyFont="1" applyBorder="1" applyAlignment="1" applyProtection="1">
      <alignment vertical="justify" wrapText="1"/>
      <protection locked="0"/>
    </xf>
    <xf numFmtId="0" fontId="5" fillId="0" borderId="0" xfId="149" applyFont="1" applyBorder="1" applyAlignment="1" applyProtection="1">
      <alignment vertical="justify" wrapText="1"/>
      <protection locked="0"/>
    </xf>
    <xf numFmtId="0" fontId="5" fillId="0" borderId="0" xfId="152" applyFont="1" applyAlignment="1" applyProtection="1">
      <alignment vertical="top" wrapText="1"/>
      <protection locked="0"/>
    </xf>
    <xf numFmtId="0" fontId="6" fillId="0" borderId="0" xfId="149" applyFont="1" applyAlignment="1" applyProtection="1">
      <alignment horizontal="left" vertical="center" wrapText="1"/>
      <protection locked="0"/>
    </xf>
    <xf numFmtId="0" fontId="6" fillId="0" borderId="10" xfId="149" applyFont="1" applyBorder="1" applyAlignment="1" applyProtection="1">
      <alignment horizontal="center" vertical="center" wrapText="1"/>
      <protection/>
    </xf>
    <xf numFmtId="0" fontId="6" fillId="0" borderId="10" xfId="149" applyFont="1" applyBorder="1" applyAlignment="1" applyProtection="1">
      <alignment horizontal="centerContinuous" vertical="center" wrapText="1"/>
      <protection/>
    </xf>
    <xf numFmtId="0" fontId="6" fillId="0" borderId="10" xfId="149" applyFont="1" applyBorder="1" applyAlignment="1" applyProtection="1">
      <alignment horizontal="centerContinuous"/>
      <protection/>
    </xf>
    <xf numFmtId="0" fontId="6" fillId="0" borderId="10" xfId="151" applyFont="1" applyBorder="1">
      <alignment/>
      <protection/>
    </xf>
    <xf numFmtId="1" fontId="5" fillId="0" borderId="10" xfId="149" applyNumberFormat="1" applyFont="1" applyFill="1" applyBorder="1" applyAlignment="1" applyProtection="1">
      <alignment vertical="center" wrapText="1"/>
      <protection/>
    </xf>
    <xf numFmtId="1" fontId="5" fillId="0" borderId="10" xfId="149" applyNumberFormat="1" applyFont="1" applyFill="1" applyBorder="1" applyAlignment="1" applyProtection="1">
      <alignment horizontal="center" vertical="center" wrapText="1"/>
      <protection/>
    </xf>
    <xf numFmtId="1" fontId="5" fillId="0" borderId="10" xfId="149" applyNumberFormat="1" applyFont="1" applyFill="1" applyBorder="1" applyAlignment="1" applyProtection="1">
      <alignment horizontal="left" vertical="center" wrapText="1"/>
      <protection/>
    </xf>
    <xf numFmtId="0" fontId="5" fillId="0" borderId="10" xfId="149" applyFont="1" applyBorder="1" applyAlignment="1" applyProtection="1">
      <alignment horizontal="left" wrapText="1"/>
      <protection/>
    </xf>
    <xf numFmtId="0" fontId="5" fillId="0" borderId="10" xfId="0" applyFont="1" applyBorder="1" applyAlignment="1">
      <alignment wrapText="1"/>
    </xf>
    <xf numFmtId="0" fontId="5" fillId="0" borderId="12" xfId="149" applyFont="1" applyFill="1" applyBorder="1" applyAlignment="1" applyProtection="1">
      <alignment vertical="center" wrapText="1"/>
      <protection/>
    </xf>
    <xf numFmtId="0" fontId="5" fillId="0" borderId="12" xfId="149" applyFont="1" applyFill="1" applyBorder="1" applyAlignment="1" applyProtection="1">
      <alignment horizontal="center" vertical="center" wrapText="1"/>
      <protection/>
    </xf>
    <xf numFmtId="0" fontId="5" fillId="0" borderId="10" xfId="149" applyFont="1" applyFill="1" applyBorder="1" applyAlignment="1" applyProtection="1">
      <alignment vertical="center" wrapText="1"/>
      <protection/>
    </xf>
    <xf numFmtId="0" fontId="5" fillId="0" borderId="10" xfId="149" applyFont="1" applyFill="1" applyBorder="1" applyAlignment="1" applyProtection="1">
      <alignment horizontal="center" vertical="center" wrapText="1"/>
      <protection/>
    </xf>
    <xf numFmtId="0" fontId="5" fillId="0" borderId="10" xfId="151" applyFont="1" applyBorder="1" applyAlignment="1">
      <alignment horizontal="left" wrapText="1"/>
      <protection/>
    </xf>
    <xf numFmtId="0" fontId="47" fillId="0" borderId="10" xfId="0" applyFont="1" applyBorder="1" applyAlignment="1">
      <alignment wrapText="1"/>
    </xf>
    <xf numFmtId="1" fontId="5" fillId="0" borderId="10" xfId="149" applyNumberFormat="1" applyFont="1" applyFill="1" applyBorder="1" applyAlignment="1" applyProtection="1">
      <alignment vertical="center" wrapText="1"/>
      <protection locked="0"/>
    </xf>
    <xf numFmtId="1" fontId="5" fillId="0" borderId="10" xfId="14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49" applyFont="1" applyBorder="1" applyAlignment="1" applyProtection="1">
      <alignment horizontal="right"/>
      <protection/>
    </xf>
    <xf numFmtId="0" fontId="48" fillId="0" borderId="0" xfId="149" applyFont="1" applyBorder="1" applyAlignment="1" applyProtection="1">
      <alignment horizontal="left" wrapText="1"/>
      <protection/>
    </xf>
    <xf numFmtId="1" fontId="5" fillId="0" borderId="0" xfId="149" applyNumberFormat="1" applyFont="1" applyFill="1" applyBorder="1" applyAlignment="1" applyProtection="1">
      <alignment vertical="center" wrapText="1"/>
      <protection locked="0"/>
    </xf>
    <xf numFmtId="0" fontId="5" fillId="0" borderId="0" xfId="149" applyFont="1" applyFill="1" applyBorder="1" applyAlignment="1" applyProtection="1">
      <alignment horizontal="center" vertical="center" wrapText="1"/>
      <protection/>
    </xf>
    <xf numFmtId="1" fontId="5" fillId="0" borderId="0" xfId="149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49" applyFont="1" applyProtection="1">
      <alignment/>
      <protection locked="0"/>
    </xf>
    <xf numFmtId="0" fontId="5" fillId="0" borderId="0" xfId="151" applyFont="1" applyFill="1" applyAlignment="1" applyProtection="1">
      <alignment/>
      <protection locked="0"/>
    </xf>
    <xf numFmtId="0" fontId="5" fillId="0" borderId="0" xfId="151" applyFont="1" applyFill="1" applyProtection="1">
      <alignment/>
      <protection locked="0"/>
    </xf>
    <xf numFmtId="0" fontId="5" fillId="0" borderId="0" xfId="149" applyFont="1" applyFill="1" applyProtection="1">
      <alignment/>
      <protection locked="0"/>
    </xf>
    <xf numFmtId="0" fontId="5" fillId="0" borderId="0" xfId="149" applyFont="1" applyFill="1" applyBorder="1" applyAlignment="1" applyProtection="1">
      <alignment horizontal="left" vertical="center" wrapText="1"/>
      <protection/>
    </xf>
    <xf numFmtId="0" fontId="5" fillId="0" borderId="0" xfId="151" applyFont="1" applyBorder="1" applyAlignment="1">
      <alignment horizontal="left" wrapText="1"/>
      <protection/>
    </xf>
    <xf numFmtId="0" fontId="5" fillId="0" borderId="0" xfId="149" applyFont="1" applyBorder="1" applyAlignment="1" applyProtection="1">
      <alignment horizontal="left" wrapText="1"/>
      <protection/>
    </xf>
    <xf numFmtId="0" fontId="6" fillId="0" borderId="0" xfId="149" applyFont="1" applyBorder="1" applyAlignment="1" applyProtection="1">
      <alignment horizontal="left" wrapText="1"/>
      <protection/>
    </xf>
    <xf numFmtId="0" fontId="6" fillId="24" borderId="0" xfId="149" applyFont="1" applyFill="1" applyBorder="1" applyAlignment="1" applyProtection="1">
      <alignment horizontal="right"/>
      <protection/>
    </xf>
    <xf numFmtId="1" fontId="6" fillId="0" borderId="0" xfId="149" applyNumberFormat="1" applyFont="1" applyFill="1" applyBorder="1" applyAlignment="1" applyProtection="1">
      <alignment vertical="center" wrapText="1"/>
      <protection/>
    </xf>
    <xf numFmtId="0" fontId="5" fillId="0" borderId="0" xfId="149" applyFont="1" applyBorder="1" applyProtection="1">
      <alignment/>
      <protection locked="0"/>
    </xf>
    <xf numFmtId="0" fontId="6" fillId="0" borderId="0" xfId="149" applyFont="1" applyFill="1" applyAlignment="1" applyProtection="1">
      <alignment horizontal="centerContinuous"/>
      <protection locked="0"/>
    </xf>
    <xf numFmtId="0" fontId="6" fillId="0" borderId="0" xfId="151" applyFont="1" applyProtection="1">
      <alignment/>
      <protection locked="0"/>
    </xf>
    <xf numFmtId="0" fontId="5" fillId="0" borderId="0" xfId="151" applyFont="1" applyFill="1" applyAlignment="1">
      <alignment/>
      <protection/>
    </xf>
    <xf numFmtId="0" fontId="5" fillId="0" borderId="0" xfId="151" applyFont="1" applyFill="1">
      <alignment/>
      <protection/>
    </xf>
    <xf numFmtId="0" fontId="5" fillId="0" borderId="0" xfId="151" applyFont="1" applyAlignment="1">
      <alignment/>
      <protection/>
    </xf>
    <xf numFmtId="0" fontId="6" fillId="24" borderId="10" xfId="155" applyFont="1" applyFill="1" applyBorder="1" applyAlignment="1">
      <alignment horizontal="left" vertical="justify" wrapText="1"/>
      <protection/>
    </xf>
    <xf numFmtId="0" fontId="6" fillId="24" borderId="11" xfId="155" applyFont="1" applyFill="1" applyBorder="1" applyAlignment="1">
      <alignment horizontal="left" vertical="justify" wrapText="1"/>
      <protection/>
    </xf>
    <xf numFmtId="0" fontId="6" fillId="25" borderId="10" xfId="152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Alignment="1">
      <alignment horizontal="left" vertical="center" wrapText="1"/>
    </xf>
    <xf numFmtId="0" fontId="5" fillId="24" borderId="0" xfId="152" applyFont="1" applyFill="1" applyAlignment="1" applyProtection="1">
      <alignment horizontal="left" vertical="justify"/>
      <protection locked="0"/>
    </xf>
    <xf numFmtId="0" fontId="5" fillId="24" borderId="0" xfId="155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/>
    </xf>
    <xf numFmtId="0" fontId="6" fillId="24" borderId="0" xfId="152" applyFont="1" applyFill="1" applyBorder="1" applyAlignment="1" applyProtection="1">
      <alignment horizontal="center" vertical="center" wrapText="1"/>
      <protection locked="0"/>
    </xf>
    <xf numFmtId="0" fontId="6" fillId="24" borderId="0" xfId="152" applyFont="1" applyFill="1" applyBorder="1" applyAlignment="1" applyProtection="1">
      <alignment horizontal="left" vertical="center" wrapText="1"/>
      <protection locked="0"/>
    </xf>
    <xf numFmtId="0" fontId="5" fillId="24" borderId="0" xfId="152" applyFont="1" applyFill="1" applyAlignment="1" applyProtection="1">
      <alignment horizontal="center" vertical="center" wrapText="1"/>
      <protection locked="0"/>
    </xf>
    <xf numFmtId="0" fontId="5" fillId="24" borderId="0" xfId="0" applyFont="1" applyFill="1" applyAlignment="1">
      <alignment vertical="center" wrapText="1"/>
    </xf>
    <xf numFmtId="0" fontId="6" fillId="24" borderId="0" xfId="153" applyFont="1" applyFill="1" applyAlignment="1" applyProtection="1">
      <alignment horizontal="center" vertical="center" wrapText="1"/>
      <protection locked="0"/>
    </xf>
    <xf numFmtId="0" fontId="6" fillId="24" borderId="0" xfId="154" applyFont="1" applyFill="1" applyAlignment="1" applyProtection="1">
      <alignment horizontal="center"/>
      <protection locked="0"/>
    </xf>
    <xf numFmtId="0" fontId="6" fillId="24" borderId="10" xfId="152" applyFont="1" applyFill="1" applyBorder="1" applyAlignment="1" applyProtection="1">
      <alignment horizontal="center" vertical="center" wrapText="1"/>
      <protection/>
    </xf>
    <xf numFmtId="14" fontId="6" fillId="24" borderId="10" xfId="152" applyNumberFormat="1" applyFont="1" applyFill="1" applyBorder="1" applyAlignment="1" applyProtection="1">
      <alignment horizontal="center" vertical="center" wrapText="1"/>
      <protection/>
    </xf>
    <xf numFmtId="49" fontId="6" fillId="24" borderId="10" xfId="152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wrapText="1"/>
    </xf>
    <xf numFmtId="0" fontId="6" fillId="24" borderId="10" xfId="0" applyFont="1" applyFill="1" applyBorder="1" applyAlignment="1">
      <alignment horizontal="right" wrapText="1"/>
    </xf>
    <xf numFmtId="1" fontId="6" fillId="24" borderId="10" xfId="0" applyNumberFormat="1" applyFont="1" applyFill="1" applyBorder="1" applyAlignment="1">
      <alignment horizontal="right" wrapText="1"/>
    </xf>
    <xf numFmtId="1" fontId="6" fillId="24" borderId="10" xfId="0" applyNumberFormat="1" applyFont="1" applyFill="1" applyBorder="1" applyAlignment="1">
      <alignment wrapText="1"/>
    </xf>
    <xf numFmtId="1" fontId="5" fillId="24" borderId="10" xfId="0" applyNumberFormat="1" applyFont="1" applyFill="1" applyBorder="1" applyAlignment="1">
      <alignment/>
    </xf>
    <xf numFmtId="1" fontId="6" fillId="24" borderId="10" xfId="0" applyNumberFormat="1" applyFont="1" applyFill="1" applyBorder="1" applyAlignment="1">
      <alignment horizontal="right"/>
    </xf>
    <xf numFmtId="1" fontId="13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right"/>
    </xf>
    <xf numFmtId="1" fontId="6" fillId="24" borderId="10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 horizontal="left" wrapText="1"/>
    </xf>
    <xf numFmtId="1" fontId="5" fillId="24" borderId="0" xfId="0" applyNumberFormat="1" applyFont="1" applyFill="1" applyAlignment="1">
      <alignment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5" fillId="24" borderId="0" xfId="0" applyFont="1" applyFill="1" applyAlignment="1">
      <alignment wrapText="1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 wrapText="1"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152" applyFont="1" applyFill="1" applyBorder="1" applyAlignment="1" applyProtection="1">
      <alignment vertical="top" wrapText="1"/>
      <protection locked="0"/>
    </xf>
    <xf numFmtId="0" fontId="2" fillId="24" borderId="0" xfId="154" applyFont="1" applyFill="1" applyBorder="1" applyAlignment="1" applyProtection="1">
      <alignment horizontal="center" vertical="center" wrapText="1"/>
      <protection locked="0"/>
    </xf>
    <xf numFmtId="0" fontId="4" fillId="24" borderId="0" xfId="154" applyFont="1" applyFill="1" applyBorder="1" applyAlignment="1" applyProtection="1">
      <alignment horizontal="centerContinuous"/>
      <protection locked="0"/>
    </xf>
    <xf numFmtId="0" fontId="4" fillId="24" borderId="0" xfId="152" applyFont="1" applyFill="1" applyAlignment="1" applyProtection="1">
      <alignment horizontal="right" vertical="top"/>
      <protection locked="0"/>
    </xf>
    <xf numFmtId="0" fontId="2" fillId="24" borderId="0" xfId="154" applyFont="1" applyFill="1" applyBorder="1" applyAlignment="1" applyProtection="1">
      <alignment horizontal="center" vertical="center" wrapText="1"/>
      <protection/>
    </xf>
    <xf numFmtId="0" fontId="4" fillId="24" borderId="0" xfId="154" applyFont="1" applyFill="1" applyBorder="1" applyProtection="1">
      <alignment/>
      <protection locked="0"/>
    </xf>
    <xf numFmtId="0" fontId="4" fillId="24" borderId="0" xfId="154" applyFont="1" applyFill="1" applyBorder="1" applyAlignment="1" applyProtection="1">
      <alignment wrapText="1"/>
      <protection locked="0"/>
    </xf>
    <xf numFmtId="0" fontId="4" fillId="24" borderId="0" xfId="154" applyFont="1" applyFill="1" applyProtection="1">
      <alignment/>
      <protection locked="0"/>
    </xf>
    <xf numFmtId="0" fontId="2" fillId="24" borderId="0" xfId="154" applyFont="1" applyFill="1" applyAlignment="1" applyProtection="1">
      <alignment horizontal="center"/>
      <protection locked="0"/>
    </xf>
    <xf numFmtId="0" fontId="2" fillId="24" borderId="10" xfId="154" applyFont="1" applyFill="1" applyBorder="1" applyAlignment="1" applyProtection="1">
      <alignment horizontal="center" vertical="center" wrapText="1"/>
      <protection/>
    </xf>
    <xf numFmtId="0" fontId="2" fillId="24" borderId="10" xfId="154" applyFont="1" applyFill="1" applyBorder="1" applyAlignment="1" applyProtection="1">
      <alignment vertical="center" wrapText="1"/>
      <protection/>
    </xf>
    <xf numFmtId="3" fontId="2" fillId="24" borderId="10" xfId="154" applyNumberFormat="1" applyFont="1" applyFill="1" applyBorder="1" applyAlignment="1" applyProtection="1">
      <alignment vertical="center"/>
      <protection/>
    </xf>
    <xf numFmtId="0" fontId="4" fillId="24" borderId="10" xfId="154" applyFont="1" applyFill="1" applyBorder="1" applyProtection="1">
      <alignment/>
      <protection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right" wrapText="1"/>
    </xf>
    <xf numFmtId="0" fontId="2" fillId="24" borderId="0" xfId="0" applyFont="1" applyFill="1" applyAlignment="1">
      <alignment wrapText="1"/>
    </xf>
    <xf numFmtId="0" fontId="2" fillId="24" borderId="10" xfId="0" applyFont="1" applyFill="1" applyBorder="1" applyAlignment="1">
      <alignment wrapText="1"/>
    </xf>
    <xf numFmtId="0" fontId="16" fillId="24" borderId="0" xfId="0" applyFont="1" applyFill="1" applyBorder="1" applyAlignment="1">
      <alignment wrapText="1"/>
    </xf>
    <xf numFmtId="1" fontId="4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15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 horizontal="right" wrapText="1"/>
    </xf>
    <xf numFmtId="0" fontId="4" fillId="24" borderId="0" xfId="152" applyFont="1" applyFill="1" applyAlignment="1" applyProtection="1">
      <alignment vertical="top"/>
      <protection locked="0"/>
    </xf>
    <xf numFmtId="0" fontId="4" fillId="24" borderId="0" xfId="152" applyFont="1" applyFill="1" applyAlignment="1" applyProtection="1">
      <alignment vertical="top" wrapText="1"/>
      <protection locked="0"/>
    </xf>
    <xf numFmtId="0" fontId="2" fillId="24" borderId="0" xfId="153" applyFont="1" applyFill="1" applyBorder="1" applyAlignment="1" applyProtection="1">
      <alignment horizontal="right" vertical="center" wrapText="1"/>
      <protection locked="0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right" vertical="center" wrapText="1"/>
    </xf>
    <xf numFmtId="1" fontId="4" fillId="24" borderId="0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/>
    </xf>
    <xf numFmtId="0" fontId="12" fillId="24" borderId="0" xfId="0" applyFont="1" applyFill="1" applyAlignment="1">
      <alignment vertical="center"/>
    </xf>
    <xf numFmtId="0" fontId="6" fillId="24" borderId="0" xfId="155" applyFont="1" applyFill="1" applyAlignment="1">
      <alignment horizontal="left" vertical="justify" wrapText="1"/>
      <protection/>
    </xf>
    <xf numFmtId="0" fontId="6" fillId="24" borderId="0" xfId="155" applyFont="1" applyFill="1" applyAlignment="1">
      <alignment horizontal="left" vertical="justify"/>
      <protection/>
    </xf>
    <xf numFmtId="0" fontId="5" fillId="24" borderId="0" xfId="155" applyFont="1" applyFill="1" applyAlignment="1">
      <alignment horizontal="left" vertical="justify"/>
      <protection/>
    </xf>
    <xf numFmtId="0" fontId="6" fillId="24" borderId="0" xfId="152" applyFont="1" applyFill="1" applyBorder="1" applyAlignment="1" applyProtection="1">
      <alignment horizontal="left" vertical="justify" wrapText="1"/>
      <protection locked="0"/>
    </xf>
    <xf numFmtId="0" fontId="6" fillId="24" borderId="0" xfId="155" applyFont="1" applyFill="1" applyBorder="1" applyAlignment="1" applyProtection="1">
      <alignment horizontal="left" vertical="justify" wrapText="1"/>
      <protection/>
    </xf>
    <xf numFmtId="0" fontId="6" fillId="24" borderId="10" xfId="155" applyFont="1" applyFill="1" applyBorder="1" applyAlignment="1">
      <alignment horizontal="center" vertical="justify" wrapText="1"/>
      <protection/>
    </xf>
    <xf numFmtId="0" fontId="5" fillId="24" borderId="0" xfId="0" applyFont="1" applyFill="1" applyAlignment="1">
      <alignment horizontal="center"/>
    </xf>
    <xf numFmtId="3" fontId="5" fillId="24" borderId="10" xfId="155" applyNumberFormat="1" applyFont="1" applyFill="1" applyBorder="1" applyAlignment="1" applyProtection="1">
      <alignment horizontal="right" vertical="justify"/>
      <protection/>
    </xf>
    <xf numFmtId="0" fontId="5" fillId="24" borderId="10" xfId="155" applyFont="1" applyFill="1" applyBorder="1" applyAlignment="1">
      <alignment horizontal="left" vertical="justify" wrapText="1"/>
      <protection/>
    </xf>
    <xf numFmtId="3" fontId="5" fillId="24" borderId="10" xfId="155" applyNumberFormat="1" applyFont="1" applyFill="1" applyBorder="1" applyAlignment="1" applyProtection="1">
      <alignment horizontal="left" vertical="justify"/>
      <protection/>
    </xf>
    <xf numFmtId="1" fontId="5" fillId="24" borderId="11" xfId="155" applyNumberFormat="1" applyFont="1" applyFill="1" applyBorder="1" applyAlignment="1" applyProtection="1">
      <alignment horizontal="left" vertical="justify"/>
      <protection locked="0"/>
    </xf>
    <xf numFmtId="1" fontId="5" fillId="24" borderId="0" xfId="155" applyNumberFormat="1" applyFont="1" applyFill="1" applyBorder="1" applyAlignment="1" applyProtection="1">
      <alignment horizontal="left" vertical="justify"/>
      <protection locked="0"/>
    </xf>
    <xf numFmtId="1" fontId="5" fillId="24" borderId="0" xfId="155" applyNumberFormat="1" applyFont="1" applyFill="1" applyBorder="1" applyAlignment="1" applyProtection="1">
      <alignment horizontal="left" vertical="justify"/>
      <protection/>
    </xf>
    <xf numFmtId="0" fontId="6" fillId="24" borderId="0" xfId="155" applyFont="1" applyFill="1" applyBorder="1" applyAlignment="1" applyProtection="1">
      <alignment horizontal="left"/>
      <protection locked="0"/>
    </xf>
    <xf numFmtId="3" fontId="5" fillId="24" borderId="0" xfId="155" applyNumberFormat="1" applyFont="1" applyFill="1" applyBorder="1" applyAlignment="1" applyProtection="1">
      <alignment horizontal="left" vertical="justify"/>
      <protection/>
    </xf>
    <xf numFmtId="0" fontId="6" fillId="24" borderId="0" xfId="155" applyFont="1" applyFill="1" applyBorder="1" applyAlignment="1" applyProtection="1">
      <alignment horizontal="left" vertical="justify" wrapText="1"/>
      <protection locked="0"/>
    </xf>
    <xf numFmtId="3" fontId="5" fillId="24" borderId="0" xfId="155" applyNumberFormat="1" applyFont="1" applyFill="1" applyBorder="1" applyAlignment="1" applyProtection="1">
      <alignment horizontal="left" vertical="justify"/>
      <protection locked="0"/>
    </xf>
    <xf numFmtId="0" fontId="5" fillId="24" borderId="0" xfId="155" applyFont="1" applyFill="1" applyBorder="1" applyAlignment="1" applyProtection="1">
      <alignment horizontal="left" vertical="justify"/>
      <protection locked="0"/>
    </xf>
    <xf numFmtId="0" fontId="10" fillId="24" borderId="0" xfId="0" applyFont="1" applyFill="1" applyAlignment="1">
      <alignment/>
    </xf>
    <xf numFmtId="0" fontId="9" fillId="24" borderId="0" xfId="0" applyFont="1" applyFill="1" applyAlignment="1">
      <alignment/>
    </xf>
    <xf numFmtId="4" fontId="9" fillId="24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152" applyFont="1" applyFill="1" applyAlignment="1" applyProtection="1">
      <alignment horizontal="right" vertical="top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191" fontId="8" fillId="0" borderId="10" xfId="0" applyNumberFormat="1" applyFont="1" applyBorder="1" applyAlignment="1">
      <alignment/>
    </xf>
    <xf numFmtId="0" fontId="8" fillId="24" borderId="10" xfId="0" applyFont="1" applyFill="1" applyBorder="1" applyAlignment="1">
      <alignment wrapText="1"/>
    </xf>
    <xf numFmtId="3" fontId="8" fillId="24" borderId="10" xfId="0" applyNumberFormat="1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right" vertical="top" wrapText="1"/>
    </xf>
    <xf numFmtId="10" fontId="8" fillId="24" borderId="10" xfId="0" applyNumberFormat="1" applyFont="1" applyFill="1" applyBorder="1" applyAlignment="1">
      <alignment horizontal="right"/>
    </xf>
    <xf numFmtId="191" fontId="8" fillId="24" borderId="10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/>
    </xf>
    <xf numFmtId="191" fontId="8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right"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Font="1" applyFill="1" applyBorder="1" applyAlignment="1">
      <alignment horizontal="right" vertical="center" wrapText="1"/>
    </xf>
    <xf numFmtId="4" fontId="7" fillId="24" borderId="10" xfId="0" applyNumberFormat="1" applyFont="1" applyFill="1" applyBorder="1" applyAlignment="1">
      <alignment horizontal="right" vertical="top" wrapText="1"/>
    </xf>
    <xf numFmtId="10" fontId="7" fillId="24" borderId="10" xfId="0" applyNumberFormat="1" applyFont="1" applyFill="1" applyBorder="1" applyAlignment="1">
      <alignment horizontal="right"/>
    </xf>
    <xf numFmtId="191" fontId="7" fillId="24" borderId="10" xfId="0" applyNumberFormat="1" applyFont="1" applyFill="1" applyBorder="1" applyAlignment="1">
      <alignment horizontal="right"/>
    </xf>
    <xf numFmtId="0" fontId="5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right"/>
    </xf>
    <xf numFmtId="3" fontId="8" fillId="24" borderId="10" xfId="0" applyNumberFormat="1" applyFont="1" applyFill="1" applyBorder="1" applyAlignment="1">
      <alignment horizontal="right" vertical="center" wrapText="1"/>
    </xf>
    <xf numFmtId="192" fontId="8" fillId="24" borderId="10" xfId="0" applyNumberFormat="1" applyFont="1" applyFill="1" applyBorder="1" applyAlignment="1">
      <alignment horizontal="right" vertical="center" wrapText="1"/>
    </xf>
    <xf numFmtId="3" fontId="7" fillId="24" borderId="10" xfId="0" applyNumberFormat="1" applyFont="1" applyFill="1" applyBorder="1" applyAlignment="1">
      <alignment horizontal="right" vertical="center" wrapText="1"/>
    </xf>
    <xf numFmtId="192" fontId="7" fillId="24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1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91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89" fontId="8" fillId="24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10" fontId="7" fillId="24" borderId="10" xfId="0" applyNumberFormat="1" applyFont="1" applyFill="1" applyBorder="1" applyAlignment="1">
      <alignment horizontal="right" vertical="top" wrapText="1"/>
    </xf>
    <xf numFmtId="3" fontId="5" fillId="24" borderId="10" xfId="0" applyNumberFormat="1" applyFont="1" applyFill="1" applyBorder="1" applyAlignment="1">
      <alignment wrapText="1"/>
    </xf>
    <xf numFmtId="3" fontId="5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horizontal="right" vertical="center" wrapText="1"/>
    </xf>
    <xf numFmtId="3" fontId="6" fillId="24" borderId="10" xfId="155" applyNumberFormat="1" applyFont="1" applyFill="1" applyBorder="1" applyAlignment="1">
      <alignment horizontal="center" vertical="justify" wrapText="1"/>
      <protection/>
    </xf>
    <xf numFmtId="3" fontId="6" fillId="24" borderId="10" xfId="155" applyNumberFormat="1" applyFont="1" applyFill="1" applyBorder="1" applyAlignment="1">
      <alignment horizontal="right" vertical="justify" wrapText="1"/>
      <protection/>
    </xf>
    <xf numFmtId="3" fontId="5" fillId="24" borderId="10" xfId="155" applyNumberFormat="1" applyFont="1" applyFill="1" applyBorder="1" applyAlignment="1">
      <alignment horizontal="right" vertical="justify" wrapText="1"/>
      <protection/>
    </xf>
    <xf numFmtId="3" fontId="5" fillId="24" borderId="10" xfId="155" applyNumberFormat="1" applyFont="1" applyFill="1" applyBorder="1" applyAlignment="1" applyProtection="1">
      <alignment horizontal="right" vertical="justify"/>
      <protection locked="0"/>
    </xf>
    <xf numFmtId="3" fontId="5" fillId="24" borderId="10" xfId="155" applyNumberFormat="1" applyFont="1" applyFill="1" applyBorder="1" applyAlignment="1" applyProtection="1">
      <alignment horizontal="left" vertical="justify"/>
      <protection locked="0"/>
    </xf>
    <xf numFmtId="3" fontId="4" fillId="0" borderId="10" xfId="0" applyNumberFormat="1" applyFont="1" applyBorder="1" applyAlignment="1">
      <alignment horizontal="right" vertical="top" wrapText="1"/>
    </xf>
    <xf numFmtId="3" fontId="4" fillId="24" borderId="10" xfId="0" applyNumberFormat="1" applyFont="1" applyFill="1" applyBorder="1" applyAlignment="1">
      <alignment horizontal="right" vertical="top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top" wrapText="1"/>
    </xf>
    <xf numFmtId="3" fontId="4" fillId="24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12" fillId="0" borderId="0" xfId="151" applyFont="1" applyAlignment="1">
      <alignment/>
      <protection/>
    </xf>
    <xf numFmtId="0" fontId="5" fillId="0" borderId="0" xfId="0" applyFont="1" applyAlignment="1">
      <alignment vertical="justify" wrapText="1"/>
    </xf>
    <xf numFmtId="0" fontId="4" fillId="0" borderId="0" xfId="0" applyFont="1" applyBorder="1" applyAlignment="1">
      <alignment/>
    </xf>
    <xf numFmtId="3" fontId="8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3" fontId="6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vertical="center" wrapText="1"/>
    </xf>
    <xf numFmtId="0" fontId="6" fillId="24" borderId="0" xfId="0" applyFont="1" applyFill="1" applyAlignment="1">
      <alignment/>
    </xf>
    <xf numFmtId="3" fontId="5" fillId="24" borderId="0" xfId="0" applyNumberFormat="1" applyFont="1" applyFill="1" applyAlignment="1">
      <alignment/>
    </xf>
    <xf numFmtId="0" fontId="6" fillId="24" borderId="0" xfId="152" applyFont="1" applyFill="1" applyAlignment="1" applyProtection="1">
      <alignment horizontal="center" vertical="justify" wrapText="1"/>
      <protection locked="0"/>
    </xf>
    <xf numFmtId="3" fontId="6" fillId="24" borderId="10" xfId="155" applyNumberFormat="1" applyFont="1" applyFill="1" applyBorder="1" applyAlignment="1" applyProtection="1">
      <alignment horizontal="right" vertical="justify"/>
      <protection/>
    </xf>
    <xf numFmtId="3" fontId="6" fillId="24" borderId="10" xfId="155" applyNumberFormat="1" applyFont="1" applyFill="1" applyBorder="1" applyAlignment="1" applyProtection="1">
      <alignment horizontal="right" vertical="justify"/>
      <protection locked="0"/>
    </xf>
    <xf numFmtId="3" fontId="6" fillId="24" borderId="10" xfId="0" applyNumberFormat="1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3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10" fillId="0" borderId="0" xfId="0" applyFont="1" applyBorder="1" applyAlignment="1">
      <alignment vertical="top"/>
    </xf>
    <xf numFmtId="10" fontId="7" fillId="0" borderId="10" xfId="0" applyNumberFormat="1" applyFont="1" applyBorder="1" applyAlignment="1">
      <alignment horizontal="right" vertical="top" wrapText="1"/>
    </xf>
    <xf numFmtId="0" fontId="43" fillId="0" borderId="0" xfId="0" applyFont="1" applyAlignment="1">
      <alignment horizontal="right"/>
    </xf>
    <xf numFmtId="3" fontId="42" fillId="0" borderId="10" xfId="0" applyNumberFormat="1" applyFont="1" applyBorder="1" applyAlignment="1">
      <alignment horizontal="left" vertical="top" wrapText="1"/>
    </xf>
    <xf numFmtId="3" fontId="42" fillId="0" borderId="10" xfId="0" applyNumberFormat="1" applyFont="1" applyBorder="1" applyAlignment="1">
      <alignment horizontal="right" vertical="top" wrapText="1"/>
    </xf>
    <xf numFmtId="3" fontId="44" fillId="0" borderId="10" xfId="0" applyNumberFormat="1" applyFont="1" applyBorder="1" applyAlignment="1">
      <alignment horizontal="right" vertical="top" wrapText="1"/>
    </xf>
    <xf numFmtId="3" fontId="8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 horizontal="right" vertical="top" wrapText="1"/>
    </xf>
    <xf numFmtId="188" fontId="8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vertical="top" wrapText="1"/>
    </xf>
    <xf numFmtId="10" fontId="8" fillId="0" borderId="10" xfId="158" applyNumberFormat="1" applyFont="1" applyBorder="1" applyAlignment="1">
      <alignment horizontal="right"/>
    </xf>
    <xf numFmtId="0" fontId="52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/>
    </xf>
    <xf numFmtId="0" fontId="10" fillId="2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24" borderId="0" xfId="0" applyFont="1" applyFill="1" applyAlignment="1">
      <alignment horizontal="left"/>
    </xf>
    <xf numFmtId="0" fontId="5" fillId="24" borderId="0" xfId="152" applyFont="1" applyFill="1" applyAlignment="1" applyProtection="1">
      <alignment horizontal="right" vertical="center"/>
      <protection locked="0"/>
    </xf>
    <xf numFmtId="3" fontId="6" fillId="24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5" fillId="0" borderId="0" xfId="152" applyFont="1" applyAlignment="1" applyProtection="1">
      <alignment horizontal="right" vertical="top"/>
      <protection locked="0"/>
    </xf>
    <xf numFmtId="0" fontId="5" fillId="0" borderId="0" xfId="0" applyFont="1" applyAlignment="1">
      <alignment horizontal="left"/>
    </xf>
    <xf numFmtId="0" fontId="6" fillId="0" borderId="0" xfId="152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/>
    </xf>
    <xf numFmtId="0" fontId="6" fillId="0" borderId="13" xfId="149" applyFont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left"/>
    </xf>
    <xf numFmtId="0" fontId="6" fillId="24" borderId="14" xfId="155" applyFont="1" applyFill="1" applyBorder="1" applyAlignment="1">
      <alignment horizontal="center" vertical="center" wrapText="1"/>
      <protection/>
    </xf>
    <xf numFmtId="0" fontId="44" fillId="24" borderId="0" xfId="155" applyFont="1" applyFill="1" applyAlignment="1">
      <alignment horizontal="center" vertical="justify" wrapText="1"/>
      <protection/>
    </xf>
    <xf numFmtId="0" fontId="6" fillId="24" borderId="15" xfId="155" applyFont="1" applyFill="1" applyBorder="1" applyAlignment="1">
      <alignment horizontal="center" vertical="center" wrapText="1"/>
      <protection/>
    </xf>
    <xf numFmtId="0" fontId="6" fillId="24" borderId="16" xfId="155" applyFont="1" applyFill="1" applyBorder="1" applyAlignment="1">
      <alignment horizontal="center" vertical="center" wrapText="1"/>
      <protection/>
    </xf>
    <xf numFmtId="0" fontId="6" fillId="24" borderId="13" xfId="155" applyFont="1" applyFill="1" applyBorder="1" applyAlignment="1">
      <alignment horizontal="center" vertical="justify" wrapText="1"/>
      <protection/>
    </xf>
    <xf numFmtId="0" fontId="6" fillId="24" borderId="12" xfId="155" applyFont="1" applyFill="1" applyBorder="1" applyAlignment="1">
      <alignment horizontal="center" vertical="justify" wrapText="1"/>
      <protection/>
    </xf>
    <xf numFmtId="0" fontId="5" fillId="24" borderId="1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44" fillId="0" borderId="0" xfId="149" applyFont="1" applyAlignment="1" applyProtection="1">
      <alignment horizontal="center" vertical="center" wrapText="1"/>
      <protection locked="0"/>
    </xf>
    <xf numFmtId="0" fontId="7" fillId="20" borderId="10" xfId="0" applyFont="1" applyFill="1" applyBorder="1" applyAlignment="1">
      <alignment/>
    </xf>
    <xf numFmtId="0" fontId="8" fillId="0" borderId="10" xfId="150" applyFont="1" applyBorder="1">
      <alignment/>
      <protection/>
    </xf>
    <xf numFmtId="3" fontId="8" fillId="0" borderId="10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3" fontId="8" fillId="0" borderId="10" xfId="150" applyNumberFormat="1" applyFont="1" applyBorder="1">
      <alignment/>
      <protection/>
    </xf>
    <xf numFmtId="3" fontId="8" fillId="0" borderId="10" xfId="150" applyNumberFormat="1" applyFont="1" applyFill="1" applyBorder="1">
      <alignment/>
      <protection/>
    </xf>
    <xf numFmtId="3" fontId="8" fillId="0" borderId="10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10" fontId="7" fillId="0" borderId="10" xfId="158" applyNumberFormat="1" applyFont="1" applyBorder="1" applyAlignment="1">
      <alignment horizontal="right" vertical="top" wrapText="1"/>
    </xf>
    <xf numFmtId="0" fontId="12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left"/>
    </xf>
    <xf numFmtId="0" fontId="44" fillId="24" borderId="0" xfId="152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>
      <alignment horizontal="left" wrapText="1"/>
    </xf>
    <xf numFmtId="0" fontId="18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153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vertical="center"/>
    </xf>
    <xf numFmtId="3" fontId="4" fillId="24" borderId="0" xfId="0" applyNumberFormat="1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2" fillId="24" borderId="0" xfId="152" applyFont="1" applyFill="1" applyBorder="1" applyAlignment="1" applyProtection="1">
      <alignment horizontal="left" vertical="top" wrapText="1"/>
      <protection locked="0"/>
    </xf>
    <xf numFmtId="0" fontId="5" fillId="24" borderId="0" xfId="152" applyFont="1" applyFill="1" applyAlignment="1" applyProtection="1">
      <alignment horizontal="left" vertical="justify"/>
      <protection locked="0"/>
    </xf>
    <xf numFmtId="0" fontId="5" fillId="24" borderId="0" xfId="0" applyFont="1" applyFill="1" applyAlignment="1">
      <alignment horizontal="left" vertical="justify"/>
    </xf>
    <xf numFmtId="0" fontId="6" fillId="24" borderId="13" xfId="155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6" fillId="24" borderId="12" xfId="155" applyFont="1" applyFill="1" applyBorder="1" applyAlignment="1">
      <alignment horizontal="center" vertical="center" wrapText="1"/>
      <protection/>
    </xf>
    <xf numFmtId="0" fontId="5" fillId="24" borderId="0" xfId="155" applyFont="1" applyFill="1" applyBorder="1" applyAlignment="1" applyProtection="1">
      <alignment horizontal="left"/>
      <protection locked="0"/>
    </xf>
    <xf numFmtId="0" fontId="6" fillId="0" borderId="12" xfId="149" applyFont="1" applyBorder="1" applyAlignment="1" applyProtection="1">
      <alignment horizontal="center" vertical="center" wrapText="1"/>
      <protection/>
    </xf>
    <xf numFmtId="0" fontId="6" fillId="0" borderId="10" xfId="149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151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2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3" xfId="70"/>
    <cellStyle name="Normal 24" xfId="71"/>
    <cellStyle name="Normal 25" xfId="72"/>
    <cellStyle name="Normal 28" xfId="73"/>
    <cellStyle name="Normal 28 2" xfId="74"/>
    <cellStyle name="Normal 28 3" xfId="75"/>
    <cellStyle name="Normal 28 4" xfId="76"/>
    <cellStyle name="Normal 28 5" xfId="77"/>
    <cellStyle name="Normal 28 6" xfId="78"/>
    <cellStyle name="Normal 29" xfId="79"/>
    <cellStyle name="Normal 29 2" xfId="80"/>
    <cellStyle name="Normal 29 3" xfId="81"/>
    <cellStyle name="Normal 3" xfId="82"/>
    <cellStyle name="Normal 31" xfId="83"/>
    <cellStyle name="Normal 31 2" xfId="84"/>
    <cellStyle name="Normal 31 3" xfId="85"/>
    <cellStyle name="Normal 31 4" xfId="86"/>
    <cellStyle name="Normal 31 5" xfId="87"/>
    <cellStyle name="Normal 31 6" xfId="88"/>
    <cellStyle name="Normal 35" xfId="89"/>
    <cellStyle name="Normal 36" xfId="90"/>
    <cellStyle name="Normal 40" xfId="91"/>
    <cellStyle name="Normal 41" xfId="92"/>
    <cellStyle name="Normal 42" xfId="93"/>
    <cellStyle name="Normal 43" xfId="94"/>
    <cellStyle name="Normal 46" xfId="95"/>
    <cellStyle name="Normal 47" xfId="96"/>
    <cellStyle name="Normal 48" xfId="97"/>
    <cellStyle name="Normal 49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0" xfId="109"/>
    <cellStyle name="Normal 61" xfId="110"/>
    <cellStyle name="Normal 64" xfId="111"/>
    <cellStyle name="Normal 64 2" xfId="112"/>
    <cellStyle name="Normal 64 3" xfId="113"/>
    <cellStyle name="Normal 64 4" xfId="114"/>
    <cellStyle name="Normal 64 5" xfId="115"/>
    <cellStyle name="Normal 64 6" xfId="116"/>
    <cellStyle name="Normal 65" xfId="117"/>
    <cellStyle name="Normal 65 2" xfId="118"/>
    <cellStyle name="Normal 65 3" xfId="119"/>
    <cellStyle name="Normal 66" xfId="120"/>
    <cellStyle name="Normal 67" xfId="121"/>
    <cellStyle name="Normal 68" xfId="122"/>
    <cellStyle name="Normal 69" xfId="123"/>
    <cellStyle name="Normal 7" xfId="124"/>
    <cellStyle name="Normal 70" xfId="125"/>
    <cellStyle name="Normal 71" xfId="126"/>
    <cellStyle name="Normal 72" xfId="127"/>
    <cellStyle name="Normal 73" xfId="128"/>
    <cellStyle name="Normal 74" xfId="129"/>
    <cellStyle name="Normal 75" xfId="130"/>
    <cellStyle name="Normal 76" xfId="131"/>
    <cellStyle name="Normal 77" xfId="132"/>
    <cellStyle name="Normal 78" xfId="133"/>
    <cellStyle name="Normal 79" xfId="134"/>
    <cellStyle name="Normal 80" xfId="135"/>
    <cellStyle name="Normal 81" xfId="136"/>
    <cellStyle name="Normal 82" xfId="137"/>
    <cellStyle name="Normal 86" xfId="138"/>
    <cellStyle name="Normal 87" xfId="139"/>
    <cellStyle name="Normal 88" xfId="140"/>
    <cellStyle name="Normal 89" xfId="141"/>
    <cellStyle name="Normal 90" xfId="142"/>
    <cellStyle name="Normal 91" xfId="143"/>
    <cellStyle name="Normal 93" xfId="144"/>
    <cellStyle name="Normal 94" xfId="145"/>
    <cellStyle name="Normal 95" xfId="146"/>
    <cellStyle name="Normal 97" xfId="147"/>
    <cellStyle name="Normal 98" xfId="148"/>
    <cellStyle name="Normal_El.7.2" xfId="149"/>
    <cellStyle name="Normal_Sheet2" xfId="150"/>
    <cellStyle name="Normal_Spravki_kod" xfId="151"/>
    <cellStyle name="Normal_Баланс" xfId="152"/>
    <cellStyle name="Normal_Отч.парич.поток" xfId="153"/>
    <cellStyle name="Normal_Отч.прих-разх" xfId="154"/>
    <cellStyle name="Normal_Отч.собств.кап." xfId="155"/>
    <cellStyle name="Note" xfId="156"/>
    <cellStyle name="Output" xfId="157"/>
    <cellStyle name="Percent" xfId="158"/>
    <cellStyle name="Title" xfId="159"/>
    <cellStyle name="Total" xfId="160"/>
    <cellStyle name="Warning Text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="85" zoomScaleNormal="85" zoomScaleSheetLayoutView="100" zoomScalePageLayoutView="0" workbookViewId="0" topLeftCell="A2">
      <selection activeCell="F53" sqref="F53"/>
    </sheetView>
  </sheetViews>
  <sheetFormatPr defaultColWidth="9.140625" defaultRowHeight="12.75"/>
  <cols>
    <col min="1" max="1" width="42.421875" style="8" customWidth="1"/>
    <col min="2" max="2" width="11.421875" style="8" customWidth="1"/>
    <col min="3" max="3" width="10.57421875" style="8" customWidth="1"/>
    <col min="4" max="4" width="51.421875" style="8" customWidth="1"/>
    <col min="5" max="5" width="10.00390625" style="8" customWidth="1"/>
    <col min="6" max="6" width="13.140625" style="8" customWidth="1"/>
    <col min="7" max="16384" width="9.140625" style="160" customWidth="1"/>
  </cols>
  <sheetData>
    <row r="1" spans="5:6" ht="12.75">
      <c r="E1" s="406" t="s">
        <v>231</v>
      </c>
      <c r="F1" s="406"/>
    </row>
    <row r="2" spans="1:6" ht="22.5" customHeight="1">
      <c r="A2" s="408" t="s">
        <v>0</v>
      </c>
      <c r="B2" s="408"/>
      <c r="C2" s="408"/>
      <c r="D2" s="408"/>
      <c r="E2" s="408"/>
      <c r="F2" s="408"/>
    </row>
    <row r="3" spans="1:6" ht="15" customHeight="1">
      <c r="A3" s="162" t="s">
        <v>303</v>
      </c>
      <c r="B3" s="164"/>
      <c r="C3" s="161"/>
      <c r="D3" s="161"/>
      <c r="F3" s="379" t="s">
        <v>287</v>
      </c>
    </row>
    <row r="4" spans="1:6" ht="12.75">
      <c r="A4" s="162" t="s">
        <v>371</v>
      </c>
      <c r="B4" s="164"/>
      <c r="C4" s="165"/>
      <c r="D4" s="165"/>
      <c r="E4" s="163"/>
      <c r="F4" s="160"/>
    </row>
    <row r="5" spans="1:6" ht="12.75">
      <c r="A5" s="162"/>
      <c r="B5" s="164"/>
      <c r="C5" s="165"/>
      <c r="D5" s="165"/>
      <c r="E5" s="163"/>
      <c r="F5" s="166" t="s">
        <v>75</v>
      </c>
    </row>
    <row r="6" spans="1:6" ht="35.25" customHeight="1">
      <c r="A6" s="167" t="s">
        <v>1</v>
      </c>
      <c r="B6" s="168" t="s">
        <v>2</v>
      </c>
      <c r="C6" s="168" t="s">
        <v>3</v>
      </c>
      <c r="D6" s="169" t="s">
        <v>7</v>
      </c>
      <c r="E6" s="168" t="s">
        <v>4</v>
      </c>
      <c r="F6" s="168" t="s">
        <v>5</v>
      </c>
    </row>
    <row r="7" spans="1:6" ht="12.75">
      <c r="A7" s="167" t="s">
        <v>6</v>
      </c>
      <c r="B7" s="167">
        <v>1</v>
      </c>
      <c r="C7" s="167">
        <v>2</v>
      </c>
      <c r="D7" s="169" t="s">
        <v>6</v>
      </c>
      <c r="E7" s="167">
        <v>1</v>
      </c>
      <c r="F7" s="167">
        <v>2</v>
      </c>
    </row>
    <row r="8" spans="1:6" ht="12.75">
      <c r="A8" s="156" t="s">
        <v>8</v>
      </c>
      <c r="B8" s="315"/>
      <c r="C8" s="315"/>
      <c r="D8" s="171" t="s">
        <v>28</v>
      </c>
      <c r="E8" s="315"/>
      <c r="F8" s="315"/>
    </row>
    <row r="9" spans="1:30" ht="12.75">
      <c r="A9" s="172" t="s">
        <v>29</v>
      </c>
      <c r="B9" s="314"/>
      <c r="C9" s="314"/>
      <c r="D9" s="172" t="s">
        <v>30</v>
      </c>
      <c r="E9" s="335">
        <v>3079598</v>
      </c>
      <c r="F9" s="335">
        <v>3537868.2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</row>
    <row r="10" spans="1:30" ht="12.75">
      <c r="A10" s="173" t="s">
        <v>225</v>
      </c>
      <c r="B10" s="314"/>
      <c r="C10" s="314"/>
      <c r="D10" s="172" t="s">
        <v>31</v>
      </c>
      <c r="E10" s="314"/>
      <c r="F10" s="314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</row>
    <row r="11" spans="1:30" ht="25.5">
      <c r="A11" s="173" t="s">
        <v>144</v>
      </c>
      <c r="B11" s="314">
        <v>518384</v>
      </c>
      <c r="C11" s="314">
        <v>358416</v>
      </c>
      <c r="D11" s="174" t="s">
        <v>224</v>
      </c>
      <c r="E11" s="314">
        <v>235323</v>
      </c>
      <c r="F11" s="314">
        <v>261083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</row>
    <row r="12" spans="1:30" ht="20.25" customHeight="1">
      <c r="A12" s="173" t="s">
        <v>160</v>
      </c>
      <c r="B12" s="314">
        <v>1128674</v>
      </c>
      <c r="C12" s="314">
        <v>840298</v>
      </c>
      <c r="D12" s="174" t="s">
        <v>32</v>
      </c>
      <c r="E12" s="314">
        <v>-324349</v>
      </c>
      <c r="F12" s="314">
        <v>73814.47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</row>
    <row r="13" spans="1:30" ht="12.75">
      <c r="A13" s="173" t="s">
        <v>216</v>
      </c>
      <c r="B13" s="282">
        <v>1897.16</v>
      </c>
      <c r="C13" s="314">
        <v>1925</v>
      </c>
      <c r="D13" s="174" t="s">
        <v>182</v>
      </c>
      <c r="E13" s="314">
        <v>0</v>
      </c>
      <c r="F13" s="314">
        <v>0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</row>
    <row r="14" spans="1:30" ht="12.75">
      <c r="A14" s="177" t="s">
        <v>12</v>
      </c>
      <c r="B14" s="335">
        <f>SUM(B11:B13)</f>
        <v>1648955.16</v>
      </c>
      <c r="C14" s="335">
        <f>SUM(C11:C13)</f>
        <v>1200639</v>
      </c>
      <c r="D14" s="178" t="s">
        <v>27</v>
      </c>
      <c r="E14" s="335">
        <f>E11+E12+E13</f>
        <v>-89026</v>
      </c>
      <c r="F14" s="335">
        <f>F11+F12+F13</f>
        <v>334897.47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</row>
    <row r="15" spans="1:30" ht="12.75">
      <c r="A15" s="172" t="s">
        <v>274</v>
      </c>
      <c r="B15" s="314"/>
      <c r="C15" s="314"/>
      <c r="D15" s="179" t="s">
        <v>33</v>
      </c>
      <c r="E15" s="314"/>
      <c r="F15" s="314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</row>
    <row r="16" spans="1:30" ht="12.75">
      <c r="A16" s="177" t="s">
        <v>39</v>
      </c>
      <c r="B16" s="335">
        <f>B14</f>
        <v>1648955.16</v>
      </c>
      <c r="C16" s="335">
        <v>1200639</v>
      </c>
      <c r="D16" s="174" t="s">
        <v>34</v>
      </c>
      <c r="E16" s="314">
        <v>50755</v>
      </c>
      <c r="F16" s="314">
        <v>405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</row>
    <row r="17" spans="1:30" ht="12.75">
      <c r="A17" s="171" t="s">
        <v>41</v>
      </c>
      <c r="B17" s="314"/>
      <c r="C17" s="314"/>
      <c r="D17" s="174" t="s">
        <v>35</v>
      </c>
      <c r="E17" s="314">
        <v>50755</v>
      </c>
      <c r="F17" s="314">
        <v>405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</row>
    <row r="18" spans="1:30" ht="12.75">
      <c r="A18" s="171" t="s">
        <v>43</v>
      </c>
      <c r="B18" s="314"/>
      <c r="C18" s="314"/>
      <c r="D18" s="174" t="s">
        <v>36</v>
      </c>
      <c r="E18" s="314">
        <v>0</v>
      </c>
      <c r="F18" s="314">
        <v>0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</row>
    <row r="19" spans="1:30" ht="12.75">
      <c r="A19" s="170" t="s">
        <v>9</v>
      </c>
      <c r="B19" s="314">
        <v>15</v>
      </c>
      <c r="C19" s="314">
        <v>18</v>
      </c>
      <c r="D19" s="180" t="s">
        <v>37</v>
      </c>
      <c r="E19" s="314">
        <v>257316</v>
      </c>
      <c r="F19" s="314">
        <v>50379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</row>
    <row r="20" spans="1:30" ht="12.75">
      <c r="A20" s="170" t="s">
        <v>10</v>
      </c>
      <c r="B20" s="314">
        <v>272999</v>
      </c>
      <c r="C20" s="314">
        <v>3099</v>
      </c>
      <c r="D20" s="178" t="s">
        <v>38</v>
      </c>
      <c r="E20" s="335">
        <f>E19+E17</f>
        <v>308071</v>
      </c>
      <c r="F20" s="335">
        <f>F19+F17</f>
        <v>50784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</row>
    <row r="21" spans="1:30" ht="12.75">
      <c r="A21" s="170" t="s">
        <v>275</v>
      </c>
      <c r="B21" s="314">
        <v>1294221</v>
      </c>
      <c r="C21" s="314">
        <v>2646973.99</v>
      </c>
      <c r="D21" s="181" t="s">
        <v>40</v>
      </c>
      <c r="E21" s="335">
        <f>E14+E20+E9</f>
        <v>3298643</v>
      </c>
      <c r="F21" s="335">
        <f>F14+F20+F9</f>
        <v>3923549.67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</row>
    <row r="22" spans="1:30" ht="12.75">
      <c r="A22" s="170" t="s">
        <v>215</v>
      </c>
      <c r="B22" s="314">
        <v>0</v>
      </c>
      <c r="C22" s="314">
        <v>0</v>
      </c>
      <c r="D22" s="182"/>
      <c r="E22" s="314"/>
      <c r="F22" s="314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</row>
    <row r="23" spans="1:30" ht="12.75">
      <c r="A23" s="183" t="s">
        <v>12</v>
      </c>
      <c r="B23" s="335">
        <f>SUM(B18:B22)</f>
        <v>1567235</v>
      </c>
      <c r="C23" s="335">
        <f>SUM(C18:C22)</f>
        <v>2650090.99</v>
      </c>
      <c r="D23" s="180"/>
      <c r="E23" s="314"/>
      <c r="F23" s="314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</row>
    <row r="24" spans="1:30" ht="12.75">
      <c r="A24" s="171" t="s">
        <v>184</v>
      </c>
      <c r="B24" s="314"/>
      <c r="C24" s="314"/>
      <c r="D24" s="184" t="s">
        <v>42</v>
      </c>
      <c r="E24" s="314"/>
      <c r="F24" s="314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</row>
    <row r="25" spans="1:30" ht="12.75">
      <c r="A25" s="170" t="s">
        <v>225</v>
      </c>
      <c r="B25" s="314"/>
      <c r="C25" s="314">
        <v>0</v>
      </c>
      <c r="D25" s="185" t="s">
        <v>226</v>
      </c>
      <c r="E25" s="314"/>
      <c r="F25" s="314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1:30" ht="12.75">
      <c r="A26" s="170" t="s">
        <v>144</v>
      </c>
      <c r="B26" s="314">
        <v>0</v>
      </c>
      <c r="C26" s="315"/>
      <c r="D26" s="174" t="s">
        <v>210</v>
      </c>
      <c r="E26" s="314">
        <v>6110</v>
      </c>
      <c r="F26" s="314">
        <f>SUM(F27:F28)</f>
        <v>3080.61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</row>
    <row r="27" spans="1:6" ht="12.75">
      <c r="A27" s="170" t="s">
        <v>178</v>
      </c>
      <c r="B27" s="315">
        <f>SUM(B24)</f>
        <v>0</v>
      </c>
      <c r="C27" s="315">
        <f aca="true" t="shared" si="0" ref="C27:C33">SUM(C24)</f>
        <v>0</v>
      </c>
      <c r="D27" s="174" t="s">
        <v>276</v>
      </c>
      <c r="E27" s="315">
        <v>556</v>
      </c>
      <c r="F27" s="315">
        <v>261</v>
      </c>
    </row>
    <row r="28" spans="1:6" ht="12.75">
      <c r="A28" s="170" t="s">
        <v>160</v>
      </c>
      <c r="B28" s="315">
        <f>SUM(B25)</f>
        <v>0</v>
      </c>
      <c r="C28" s="315">
        <v>0</v>
      </c>
      <c r="D28" s="174" t="s">
        <v>146</v>
      </c>
      <c r="E28" s="315">
        <f>5554-1</f>
        <v>5553</v>
      </c>
      <c r="F28" s="315">
        <v>2819.61</v>
      </c>
    </row>
    <row r="29" spans="1:6" ht="12.75">
      <c r="A29" s="170" t="s">
        <v>11</v>
      </c>
      <c r="B29" s="315">
        <v>0</v>
      </c>
      <c r="C29" s="315"/>
      <c r="D29" s="186" t="s">
        <v>176</v>
      </c>
      <c r="E29" s="315">
        <v>0</v>
      </c>
      <c r="F29" s="315">
        <v>0</v>
      </c>
    </row>
    <row r="30" spans="1:6" ht="12.75">
      <c r="A30" s="170" t="s">
        <v>217</v>
      </c>
      <c r="B30" s="315">
        <f>SUM(B27)</f>
        <v>0</v>
      </c>
      <c r="C30" s="315">
        <f t="shared" si="0"/>
        <v>0</v>
      </c>
      <c r="D30" s="185" t="s">
        <v>197</v>
      </c>
      <c r="E30" s="315">
        <v>0</v>
      </c>
      <c r="F30" s="315">
        <v>0</v>
      </c>
    </row>
    <row r="31" spans="1:6" ht="12.75">
      <c r="A31" s="170" t="s">
        <v>218</v>
      </c>
      <c r="B31" s="315">
        <f>SUM(B28)</f>
        <v>0</v>
      </c>
      <c r="C31" s="315">
        <f t="shared" si="0"/>
        <v>0</v>
      </c>
      <c r="D31" s="186" t="s">
        <v>227</v>
      </c>
      <c r="E31" s="315">
        <v>0</v>
      </c>
      <c r="F31" s="315">
        <v>0</v>
      </c>
    </row>
    <row r="32" spans="1:6" ht="12.75">
      <c r="A32" s="170" t="s">
        <v>219</v>
      </c>
      <c r="B32" s="315">
        <f>SUM(B29)</f>
        <v>0</v>
      </c>
      <c r="C32" s="315">
        <v>0</v>
      </c>
      <c r="D32" s="185" t="s">
        <v>162</v>
      </c>
      <c r="E32" s="315">
        <v>0</v>
      </c>
      <c r="F32" s="315">
        <v>0</v>
      </c>
    </row>
    <row r="33" spans="1:6" ht="12.75">
      <c r="A33" s="170" t="s">
        <v>220</v>
      </c>
      <c r="B33" s="315">
        <v>0</v>
      </c>
      <c r="C33" s="315">
        <f t="shared" si="0"/>
        <v>0</v>
      </c>
      <c r="D33" s="185" t="s">
        <v>163</v>
      </c>
      <c r="E33" s="315">
        <v>0</v>
      </c>
      <c r="F33" s="315">
        <v>0</v>
      </c>
    </row>
    <row r="34" spans="1:6" ht="12.75">
      <c r="A34" s="170" t="s">
        <v>221</v>
      </c>
      <c r="B34" s="315">
        <f>SUM(B31)</f>
        <v>0</v>
      </c>
      <c r="C34" s="315">
        <f>SUM(C24:C33)</f>
        <v>0</v>
      </c>
      <c r="D34" s="185" t="s">
        <v>228</v>
      </c>
      <c r="E34" s="315">
        <v>0</v>
      </c>
      <c r="F34" s="315">
        <v>0</v>
      </c>
    </row>
    <row r="35" spans="1:6" ht="12.75">
      <c r="A35" s="183" t="s">
        <v>13</v>
      </c>
      <c r="B35" s="315">
        <f>SUM(B25:B34)</f>
        <v>0</v>
      </c>
      <c r="C35" s="315"/>
      <c r="D35" s="180" t="s">
        <v>229</v>
      </c>
      <c r="E35" s="315">
        <v>0</v>
      </c>
      <c r="F35" s="315"/>
    </row>
    <row r="36" spans="1:6" ht="15" customHeight="1">
      <c r="A36" s="171" t="s">
        <v>181</v>
      </c>
      <c r="B36" s="315"/>
      <c r="C36" s="315"/>
      <c r="D36" s="185" t="s">
        <v>230</v>
      </c>
      <c r="E36" s="315">
        <v>0</v>
      </c>
      <c r="F36" s="315">
        <v>0</v>
      </c>
    </row>
    <row r="37" spans="1:6" ht="13.5" customHeight="1">
      <c r="A37" s="173" t="s">
        <v>222</v>
      </c>
      <c r="B37" s="315">
        <v>89366.95</v>
      </c>
      <c r="C37" s="315">
        <v>66444.88</v>
      </c>
      <c r="D37" s="185" t="s">
        <v>183</v>
      </c>
      <c r="E37" s="315">
        <v>805</v>
      </c>
      <c r="F37" s="315">
        <v>545</v>
      </c>
    </row>
    <row r="38" spans="1:6" ht="12.75">
      <c r="A38" s="173" t="s">
        <v>145</v>
      </c>
      <c r="B38" s="315">
        <v>0</v>
      </c>
      <c r="C38" s="315">
        <v>10000</v>
      </c>
      <c r="D38" s="181" t="s">
        <v>12</v>
      </c>
      <c r="E38" s="336">
        <f>SUM(E27:E37)</f>
        <v>6914</v>
      </c>
      <c r="F38" s="336">
        <f>SUM(F27:F37)</f>
        <v>3625.61</v>
      </c>
    </row>
    <row r="39" spans="1:7" ht="12.75">
      <c r="A39" s="173" t="s">
        <v>223</v>
      </c>
      <c r="B39" s="315">
        <v>0</v>
      </c>
      <c r="C39" s="315"/>
      <c r="D39" s="181" t="s">
        <v>45</v>
      </c>
      <c r="E39" s="336">
        <f>E38</f>
        <v>6914</v>
      </c>
      <c r="F39" s="336">
        <f>F38</f>
        <v>3625.61</v>
      </c>
      <c r="G39" s="8"/>
    </row>
    <row r="40" spans="1:7" ht="12.75">
      <c r="A40" s="173" t="s">
        <v>161</v>
      </c>
      <c r="B40" s="315"/>
      <c r="C40" s="315"/>
      <c r="D40" s="180"/>
      <c r="E40" s="315"/>
      <c r="F40" s="315"/>
      <c r="G40" s="8"/>
    </row>
    <row r="41" spans="1:7" ht="12.75">
      <c r="A41" s="177" t="s">
        <v>14</v>
      </c>
      <c r="B41" s="336">
        <f>SUM(B37:B40)</f>
        <v>89366.95</v>
      </c>
      <c r="C41" s="336">
        <f>SUM(C37:C40)</f>
        <v>76444.88</v>
      </c>
      <c r="D41" s="180"/>
      <c r="E41" s="315"/>
      <c r="F41" s="315"/>
      <c r="G41" s="8"/>
    </row>
    <row r="42" spans="1:7" ht="12.75">
      <c r="A42" s="172" t="s">
        <v>44</v>
      </c>
      <c r="B42" s="315"/>
      <c r="C42" s="315">
        <v>0</v>
      </c>
      <c r="D42" s="180"/>
      <c r="E42" s="315"/>
      <c r="F42" s="315"/>
      <c r="G42" s="8"/>
    </row>
    <row r="43" spans="1:7" ht="12.75">
      <c r="A43" s="177" t="s">
        <v>45</v>
      </c>
      <c r="B43" s="336">
        <f>B23+B41</f>
        <v>1656601.95</v>
      </c>
      <c r="C43" s="336">
        <f>C41+C23</f>
        <v>2726535.87</v>
      </c>
      <c r="D43" s="180"/>
      <c r="E43" s="315"/>
      <c r="F43" s="315"/>
      <c r="G43" s="8"/>
    </row>
    <row r="44" spans="2:7" ht="12.75" customHeight="1">
      <c r="B44" s="315"/>
      <c r="C44" s="315"/>
      <c r="D44" s="180"/>
      <c r="E44" s="315"/>
      <c r="F44" s="315"/>
      <c r="G44" s="8"/>
    </row>
    <row r="45" spans="1:7" ht="12.75">
      <c r="A45" s="177" t="s">
        <v>47</v>
      </c>
      <c r="B45" s="335">
        <f>B43+B16</f>
        <v>3305557.11</v>
      </c>
      <c r="C45" s="335">
        <f>C16+C43</f>
        <v>3927174.87</v>
      </c>
      <c r="D45" s="178" t="s">
        <v>46</v>
      </c>
      <c r="E45" s="336">
        <f>E21+E39</f>
        <v>3305557</v>
      </c>
      <c r="F45" s="336">
        <f>F21+F39</f>
        <v>3927175.28</v>
      </c>
      <c r="G45" s="8"/>
    </row>
    <row r="46" spans="1:7" ht="12.75">
      <c r="A46" s="187"/>
      <c r="B46" s="188"/>
      <c r="C46" s="188"/>
      <c r="D46" s="188"/>
      <c r="E46" s="188"/>
      <c r="F46" s="189"/>
      <c r="G46" s="189"/>
    </row>
    <row r="47" spans="1:7" ht="12.75">
      <c r="A47" s="377" t="s">
        <v>372</v>
      </c>
      <c r="B47" s="407"/>
      <c r="C47" s="407"/>
      <c r="D47" s="334" t="s">
        <v>349</v>
      </c>
      <c r="E47" s="334"/>
      <c r="F47" s="191"/>
      <c r="G47" s="189"/>
    </row>
    <row r="48" spans="1:7" ht="12.75">
      <c r="A48" s="378"/>
      <c r="B48" s="192"/>
      <c r="C48" s="192"/>
      <c r="E48" s="188"/>
      <c r="F48" s="189"/>
      <c r="G48" s="189"/>
    </row>
    <row r="49" spans="3:7" ht="12.75">
      <c r="C49" s="192"/>
      <c r="D49" s="192" t="s">
        <v>370</v>
      </c>
      <c r="E49" s="188"/>
      <c r="F49" s="189"/>
      <c r="G49" s="189"/>
    </row>
    <row r="50" spans="1:6" ht="12.75">
      <c r="A50" s="187"/>
      <c r="B50" s="187"/>
      <c r="C50" s="188"/>
      <c r="E50" s="193"/>
      <c r="F50" s="194"/>
    </row>
    <row r="51" spans="1:8" ht="12.75">
      <c r="A51" s="189"/>
      <c r="B51" s="189"/>
      <c r="C51" s="189"/>
      <c r="D51" s="189"/>
      <c r="E51" s="189"/>
      <c r="F51" s="189"/>
      <c r="G51" s="190"/>
      <c r="H51" s="359"/>
    </row>
    <row r="52" ht="12.75">
      <c r="G52" s="190"/>
    </row>
    <row r="53" spans="1:7" ht="12.75">
      <c r="A53" s="189"/>
      <c r="B53" s="189"/>
      <c r="C53" s="189"/>
      <c r="D53" s="189"/>
      <c r="E53" s="189"/>
      <c r="F53" s="360"/>
      <c r="G53" s="190"/>
    </row>
    <row r="54" spans="1:7" ht="12.75">
      <c r="A54" s="189"/>
      <c r="B54" s="189"/>
      <c r="C54" s="189"/>
      <c r="D54" s="189"/>
      <c r="E54" s="189"/>
      <c r="F54" s="189"/>
      <c r="G54" s="190"/>
    </row>
    <row r="55" spans="1:7" ht="12.75">
      <c r="A55" s="189"/>
      <c r="B55" s="189"/>
      <c r="C55" s="189"/>
      <c r="D55" s="189"/>
      <c r="E55" s="189"/>
      <c r="F55" s="189"/>
      <c r="G55" s="190"/>
    </row>
    <row r="56" spans="1:7" ht="12.75">
      <c r="A56" s="189"/>
      <c r="B56" s="189"/>
      <c r="C56" s="189"/>
      <c r="D56" s="189"/>
      <c r="E56" s="189"/>
      <c r="F56" s="189"/>
      <c r="G56" s="190"/>
    </row>
    <row r="57" spans="1:7" ht="12.75">
      <c r="A57" s="189"/>
      <c r="B57" s="189"/>
      <c r="C57" s="189"/>
      <c r="D57" s="189"/>
      <c r="E57" s="189"/>
      <c r="F57" s="189"/>
      <c r="G57" s="190"/>
    </row>
    <row r="58" spans="1:7" ht="12.75">
      <c r="A58" s="189"/>
      <c r="B58" s="189"/>
      <c r="C58" s="189"/>
      <c r="D58" s="189"/>
      <c r="E58" s="189"/>
      <c r="F58" s="189"/>
      <c r="G58" s="190"/>
    </row>
    <row r="59" spans="1:7" ht="12.75">
      <c r="A59" s="189"/>
      <c r="B59" s="189"/>
      <c r="C59" s="189"/>
      <c r="D59" s="189"/>
      <c r="E59" s="189"/>
      <c r="F59" s="189"/>
      <c r="G59" s="190"/>
    </row>
    <row r="60" spans="1:7" ht="12.75">
      <c r="A60" s="189"/>
      <c r="B60" s="189"/>
      <c r="C60" s="189"/>
      <c r="D60" s="194"/>
      <c r="E60" s="189"/>
      <c r="F60" s="189"/>
      <c r="G60" s="190"/>
    </row>
    <row r="61" spans="1:7" s="176" customFormat="1" ht="12.75">
      <c r="A61" s="194"/>
      <c r="B61" s="194"/>
      <c r="C61" s="194"/>
      <c r="D61" s="194"/>
      <c r="E61" s="194"/>
      <c r="F61" s="194"/>
      <c r="G61" s="195"/>
    </row>
    <row r="62" spans="1:7" s="176" customFormat="1" ht="12.75">
      <c r="A62" s="194"/>
      <c r="B62" s="194"/>
      <c r="C62" s="194"/>
      <c r="D62" s="196"/>
      <c r="E62" s="194"/>
      <c r="F62" s="194"/>
      <c r="G62" s="195"/>
    </row>
    <row r="63" spans="1:6" s="176" customFormat="1" ht="12.75">
      <c r="A63" s="191"/>
      <c r="B63" s="191"/>
      <c r="C63" s="191"/>
      <c r="D63" s="191"/>
      <c r="E63" s="191"/>
      <c r="F63" s="191"/>
    </row>
    <row r="64" spans="1:6" s="176" customFormat="1" ht="12.75">
      <c r="A64" s="191"/>
      <c r="B64" s="191"/>
      <c r="C64" s="191"/>
      <c r="D64" s="191"/>
      <c r="E64" s="191"/>
      <c r="F64" s="191"/>
    </row>
    <row r="65" spans="1:6" s="176" customFormat="1" ht="12.75">
      <c r="A65" s="191"/>
      <c r="B65" s="191"/>
      <c r="C65" s="191"/>
      <c r="D65" s="191"/>
      <c r="E65" s="191"/>
      <c r="F65" s="191"/>
    </row>
    <row r="66" spans="1:6" s="176" customFormat="1" ht="12.75">
      <c r="A66" s="191"/>
      <c r="B66" s="191"/>
      <c r="C66" s="191"/>
      <c r="D66" s="191"/>
      <c r="E66" s="191"/>
      <c r="F66" s="191"/>
    </row>
    <row r="67" spans="1:6" s="176" customFormat="1" ht="12.75">
      <c r="A67" s="191"/>
      <c r="B67" s="191"/>
      <c r="C67" s="191"/>
      <c r="D67" s="191"/>
      <c r="E67" s="191"/>
      <c r="F67" s="191"/>
    </row>
    <row r="68" spans="1:6" s="176" customFormat="1" ht="12.75">
      <c r="A68" s="191"/>
      <c r="B68" s="191"/>
      <c r="C68" s="191"/>
      <c r="D68" s="191"/>
      <c r="E68" s="191"/>
      <c r="F68" s="191"/>
    </row>
    <row r="69" spans="1:6" s="176" customFormat="1" ht="12.75">
      <c r="A69" s="191"/>
      <c r="B69" s="191"/>
      <c r="C69" s="191"/>
      <c r="D69" s="191"/>
      <c r="E69" s="191"/>
      <c r="F69" s="191"/>
    </row>
    <row r="70" spans="1:6" s="176" customFormat="1" ht="12.75">
      <c r="A70" s="191"/>
      <c r="B70" s="191"/>
      <c r="C70" s="191"/>
      <c r="D70" s="191"/>
      <c r="E70" s="191"/>
      <c r="F70" s="191"/>
    </row>
    <row r="71" spans="1:6" s="176" customFormat="1" ht="12.75">
      <c r="A71" s="191"/>
      <c r="B71" s="191"/>
      <c r="C71" s="191"/>
      <c r="D71" s="191"/>
      <c r="E71" s="191"/>
      <c r="F71" s="191"/>
    </row>
    <row r="72" spans="1:6" s="176" customFormat="1" ht="12.75">
      <c r="A72" s="191"/>
      <c r="B72" s="191"/>
      <c r="C72" s="191"/>
      <c r="D72" s="191"/>
      <c r="E72" s="191"/>
      <c r="F72" s="191"/>
    </row>
    <row r="73" spans="1:6" s="176" customFormat="1" ht="12.75">
      <c r="A73" s="191"/>
      <c r="B73" s="191"/>
      <c r="C73" s="191"/>
      <c r="D73" s="191"/>
      <c r="E73" s="191"/>
      <c r="F73" s="191"/>
    </row>
  </sheetData>
  <sheetProtection/>
  <mergeCells count="3">
    <mergeCell ref="E1:F1"/>
    <mergeCell ref="B47:C47"/>
    <mergeCell ref="A2:F2"/>
  </mergeCells>
  <printOptions/>
  <pageMargins left="0.99" right="0.24" top="0.49" bottom="0.51" header="0.5" footer="0.34"/>
  <pageSetup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30" zoomScalePageLayoutView="0" workbookViewId="0" topLeftCell="A1">
      <selection activeCell="J9" sqref="J9"/>
    </sheetView>
  </sheetViews>
  <sheetFormatPr defaultColWidth="9.140625" defaultRowHeight="12.75"/>
  <cols>
    <col min="2" max="2" width="14.8515625" style="0" bestFit="1" customWidth="1"/>
    <col min="3" max="3" width="41.28125" style="0" bestFit="1" customWidth="1"/>
    <col min="5" max="5" width="17.7109375" style="0" customWidth="1"/>
    <col min="6" max="6" width="21.7109375" style="0" customWidth="1"/>
  </cols>
  <sheetData>
    <row r="1" spans="1:6" ht="12.75">
      <c r="A1" s="397" t="s">
        <v>320</v>
      </c>
      <c r="B1" s="397" t="s">
        <v>200</v>
      </c>
      <c r="C1" s="397" t="s">
        <v>317</v>
      </c>
      <c r="D1" s="397" t="s">
        <v>318</v>
      </c>
      <c r="E1" s="397" t="s">
        <v>319</v>
      </c>
      <c r="F1" s="397" t="s">
        <v>209</v>
      </c>
    </row>
    <row r="2" spans="1:6" ht="12.75">
      <c r="A2" s="398" t="s">
        <v>321</v>
      </c>
      <c r="B2" s="398" t="s">
        <v>281</v>
      </c>
      <c r="C2" s="398" t="s">
        <v>329</v>
      </c>
      <c r="D2" s="399">
        <f>'справка №7-КИС'!I15</f>
        <v>175052</v>
      </c>
      <c r="E2" s="399">
        <v>5143190</v>
      </c>
      <c r="F2" s="400">
        <f>D2/E2%</f>
        <v>3.403568602365458</v>
      </c>
    </row>
    <row r="3" spans="1:6" ht="12.75">
      <c r="A3" s="398" t="s">
        <v>321</v>
      </c>
      <c r="B3" s="398" t="s">
        <v>314</v>
      </c>
      <c r="C3" s="398" t="s">
        <v>330</v>
      </c>
      <c r="D3" s="399">
        <f>'справка №7-КИС'!I16</f>
        <v>286010</v>
      </c>
      <c r="E3" s="399">
        <v>56003978</v>
      </c>
      <c r="F3" s="400">
        <f>D3/E3%</f>
        <v>0.5106958652115747</v>
      </c>
    </row>
    <row r="4" spans="1:6" ht="12.75">
      <c r="A4" s="398" t="s">
        <v>321</v>
      </c>
      <c r="B4" s="398" t="s">
        <v>325</v>
      </c>
      <c r="C4" s="398" t="s">
        <v>330</v>
      </c>
      <c r="D4" s="399">
        <f>'справка №7-КИС'!I17</f>
        <v>9998</v>
      </c>
      <c r="E4" s="399">
        <v>284775</v>
      </c>
      <c r="F4" s="400">
        <f aca="true" t="shared" si="0" ref="F4:F10">D4/E4%</f>
        <v>3.5108418927223246</v>
      </c>
    </row>
    <row r="5" spans="1:6" ht="12.75">
      <c r="A5" s="398" t="s">
        <v>321</v>
      </c>
      <c r="B5" s="398" t="s">
        <v>328</v>
      </c>
      <c r="C5" s="398" t="s">
        <v>331</v>
      </c>
      <c r="D5" s="399">
        <f>'справка №7-КИС'!I18</f>
        <v>40750</v>
      </c>
      <c r="E5" s="399">
        <v>2000000</v>
      </c>
      <c r="F5" s="400">
        <f>D5/E5%</f>
        <v>2.0375</v>
      </c>
    </row>
    <row r="6" spans="1:6" ht="12.75">
      <c r="A6" s="398" t="s">
        <v>332</v>
      </c>
      <c r="B6" s="398" t="s">
        <v>304</v>
      </c>
      <c r="C6" s="398" t="s">
        <v>305</v>
      </c>
      <c r="D6" s="401">
        <f>'справка №7-КИС'!I25</f>
        <v>100000</v>
      </c>
      <c r="E6" s="399">
        <v>374450000</v>
      </c>
      <c r="F6" s="400">
        <f t="shared" si="0"/>
        <v>0.02670583522499666</v>
      </c>
    </row>
    <row r="7" spans="1:6" ht="12.75">
      <c r="A7" s="398" t="s">
        <v>332</v>
      </c>
      <c r="B7" s="398" t="s">
        <v>306</v>
      </c>
      <c r="C7" s="398" t="s">
        <v>307</v>
      </c>
      <c r="D7" s="401">
        <f>'справка №7-КИС'!I27</f>
        <v>100000</v>
      </c>
      <c r="E7" s="399">
        <v>1300000000</v>
      </c>
      <c r="F7" s="400">
        <f t="shared" si="0"/>
        <v>0.007692307692307693</v>
      </c>
    </row>
    <row r="8" spans="1:6" ht="12.75">
      <c r="A8" s="398" t="s">
        <v>332</v>
      </c>
      <c r="B8" s="398" t="s">
        <v>285</v>
      </c>
      <c r="C8" s="398" t="s">
        <v>322</v>
      </c>
      <c r="D8" s="401">
        <f>'справка №7-КИС'!I32</f>
        <v>1000</v>
      </c>
      <c r="E8" s="399">
        <v>5000000000</v>
      </c>
      <c r="F8" s="400">
        <f t="shared" si="0"/>
        <v>2E-05</v>
      </c>
    </row>
    <row r="9" spans="1:6" ht="12.75">
      <c r="A9" s="398" t="s">
        <v>332</v>
      </c>
      <c r="B9" s="398" t="s">
        <v>308</v>
      </c>
      <c r="C9" s="398" t="s">
        <v>309</v>
      </c>
      <c r="D9" s="401">
        <f>'справка №7-КИС'!I26</f>
        <v>100000</v>
      </c>
      <c r="E9" s="399">
        <v>1000000000</v>
      </c>
      <c r="F9" s="400">
        <f t="shared" si="0"/>
        <v>0.01</v>
      </c>
    </row>
    <row r="10" spans="1:6" ht="12.75">
      <c r="A10" s="398" t="s">
        <v>332</v>
      </c>
      <c r="B10" s="398" t="s">
        <v>310</v>
      </c>
      <c r="C10" s="398" t="s">
        <v>311</v>
      </c>
      <c r="D10" s="401">
        <f>'справка №7-КИС'!I28</f>
        <v>200000</v>
      </c>
      <c r="E10" s="399">
        <v>500000000</v>
      </c>
      <c r="F10" s="400">
        <f t="shared" si="0"/>
        <v>0.04</v>
      </c>
    </row>
    <row r="11" spans="1:6" ht="12.75">
      <c r="A11" s="398" t="s">
        <v>332</v>
      </c>
      <c r="B11" s="398" t="s">
        <v>283</v>
      </c>
      <c r="C11" s="398" t="s">
        <v>333</v>
      </c>
      <c r="D11" s="401">
        <f>'справка №7-КИС'!I23</f>
        <v>14000</v>
      </c>
      <c r="E11" s="399">
        <v>15000000</v>
      </c>
      <c r="F11" s="400">
        <f>D11/E11%</f>
        <v>0.09333333333333334</v>
      </c>
    </row>
    <row r="12" spans="1:6" ht="12.75">
      <c r="A12" s="376" t="s">
        <v>332</v>
      </c>
      <c r="B12" s="376" t="s">
        <v>339</v>
      </c>
      <c r="C12" s="376" t="s">
        <v>338</v>
      </c>
      <c r="D12" s="402">
        <f>'справка №7-КИС'!I24</f>
        <v>92</v>
      </c>
      <c r="E12" s="403">
        <v>7500</v>
      </c>
      <c r="F12" s="404">
        <f>D12/E12%</f>
        <v>1.2266666666666666</v>
      </c>
    </row>
    <row r="13" spans="1:6" ht="12.75">
      <c r="A13" s="376" t="s">
        <v>332</v>
      </c>
      <c r="B13" s="288" t="s">
        <v>346</v>
      </c>
      <c r="C13" s="288" t="s">
        <v>347</v>
      </c>
      <c r="D13" s="399">
        <f>'справка №7-КИС'!I29</f>
        <v>184</v>
      </c>
      <c r="E13" s="399">
        <v>40000</v>
      </c>
      <c r="F13" s="404">
        <f>D13/E13%</f>
        <v>0.46</v>
      </c>
    </row>
    <row r="14" spans="1:6" ht="12.75">
      <c r="A14" s="398" t="s">
        <v>321</v>
      </c>
      <c r="B14" s="376" t="s">
        <v>373</v>
      </c>
      <c r="C14" s="376" t="s">
        <v>374</v>
      </c>
      <c r="D14" s="399">
        <f>'справка №7-КИС'!I19</f>
        <v>340</v>
      </c>
      <c r="E14" s="399">
        <v>110000000</v>
      </c>
      <c r="F14" s="404">
        <f>D14/E14%</f>
        <v>0.0003090909090909091</v>
      </c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6.00390625" style="197" customWidth="1"/>
    <col min="2" max="3" width="12.8515625" style="197" customWidth="1"/>
    <col min="4" max="4" width="43.421875" style="197" customWidth="1"/>
    <col min="5" max="6" width="12.8515625" style="197" customWidth="1"/>
    <col min="7" max="16384" width="9.140625" style="8" customWidth="1"/>
  </cols>
  <sheetData>
    <row r="1" spans="5:6" ht="25.5" customHeight="1">
      <c r="E1" s="410" t="s">
        <v>232</v>
      </c>
      <c r="F1" s="410"/>
    </row>
    <row r="2" spans="1:6" ht="12.75" customHeight="1">
      <c r="A2" s="198"/>
      <c r="C2" s="411" t="s">
        <v>15</v>
      </c>
      <c r="D2" s="411"/>
      <c r="E2" s="199"/>
      <c r="F2" s="199"/>
    </row>
    <row r="3" spans="1:6" ht="15">
      <c r="A3" s="411" t="s">
        <v>288</v>
      </c>
      <c r="B3" s="411"/>
      <c r="F3" s="203" t="s">
        <v>287</v>
      </c>
    </row>
    <row r="4" spans="1:6" ht="15">
      <c r="A4" s="200" t="str">
        <f>'справка № 1-КИС-БАЛАНС'!A4</f>
        <v>Отчетен период: 31.12.2011 г.</v>
      </c>
      <c r="B4" s="201"/>
      <c r="C4" s="202"/>
      <c r="E4" s="412"/>
      <c r="F4" s="412"/>
    </row>
    <row r="5" spans="1:7" ht="15">
      <c r="A5" s="204"/>
      <c r="B5" s="205"/>
      <c r="C5" s="205"/>
      <c r="D5" s="206"/>
      <c r="E5" s="207"/>
      <c r="F5" s="208" t="s">
        <v>75</v>
      </c>
      <c r="G5" s="189"/>
    </row>
    <row r="6" spans="1:7" ht="28.5">
      <c r="A6" s="209" t="s">
        <v>16</v>
      </c>
      <c r="B6" s="209" t="s">
        <v>2</v>
      </c>
      <c r="C6" s="209" t="s">
        <v>5</v>
      </c>
      <c r="D6" s="209" t="s">
        <v>17</v>
      </c>
      <c r="E6" s="209" t="s">
        <v>2</v>
      </c>
      <c r="F6" s="209" t="s">
        <v>5</v>
      </c>
      <c r="G6" s="189"/>
    </row>
    <row r="7" spans="1:7" ht="14.25">
      <c r="A7" s="209" t="s">
        <v>6</v>
      </c>
      <c r="B7" s="209">
        <v>1</v>
      </c>
      <c r="C7" s="209">
        <v>2</v>
      </c>
      <c r="D7" s="209" t="s">
        <v>6</v>
      </c>
      <c r="E7" s="209">
        <v>1</v>
      </c>
      <c r="F7" s="209">
        <v>2</v>
      </c>
      <c r="G7" s="189"/>
    </row>
    <row r="8" spans="1:7" ht="18" customHeight="1">
      <c r="A8" s="210" t="s">
        <v>18</v>
      </c>
      <c r="B8" s="211"/>
      <c r="C8" s="211"/>
      <c r="D8" s="210" t="s">
        <v>19</v>
      </c>
      <c r="E8" s="212"/>
      <c r="F8" s="212"/>
      <c r="G8" s="189"/>
    </row>
    <row r="9" spans="1:7" s="160" customFormat="1" ht="15">
      <c r="A9" s="213" t="s">
        <v>20</v>
      </c>
      <c r="B9" s="316"/>
      <c r="C9" s="316"/>
      <c r="D9" s="213" t="s">
        <v>48</v>
      </c>
      <c r="E9" s="316"/>
      <c r="F9" s="316"/>
      <c r="G9" s="190"/>
    </row>
    <row r="10" spans="1:7" s="176" customFormat="1" ht="15">
      <c r="A10" s="14" t="s">
        <v>21</v>
      </c>
      <c r="B10" s="317">
        <v>0</v>
      </c>
      <c r="C10" s="317"/>
      <c r="D10" s="14" t="s">
        <v>49</v>
      </c>
      <c r="E10" s="317">
        <v>45016</v>
      </c>
      <c r="F10" s="317">
        <v>0</v>
      </c>
      <c r="G10" s="195"/>
    </row>
    <row r="11" spans="1:7" s="176" customFormat="1" ht="31.5" customHeight="1">
      <c r="A11" s="14" t="s">
        <v>233</v>
      </c>
      <c r="B11" s="317">
        <v>120503.3</v>
      </c>
      <c r="C11" s="317">
        <v>42272</v>
      </c>
      <c r="D11" s="14" t="s">
        <v>50</v>
      </c>
      <c r="E11" s="317">
        <f>112689.74-45016</f>
        <v>67673.74</v>
      </c>
      <c r="F11" s="317">
        <v>52141</v>
      </c>
      <c r="G11" s="195"/>
    </row>
    <row r="12" spans="1:7" s="176" customFormat="1" ht="15.75" customHeight="1">
      <c r="A12" s="14" t="s">
        <v>22</v>
      </c>
      <c r="B12" s="317">
        <v>120503</v>
      </c>
      <c r="C12" s="317"/>
      <c r="D12" s="14" t="s">
        <v>51</v>
      </c>
      <c r="E12" s="317"/>
      <c r="F12" s="317">
        <v>0</v>
      </c>
      <c r="G12" s="195"/>
    </row>
    <row r="13" spans="1:7" s="176" customFormat="1" ht="15">
      <c r="A13" s="14" t="s">
        <v>234</v>
      </c>
      <c r="B13" s="317">
        <f>7384.96+2074.02</f>
        <v>9458.98</v>
      </c>
      <c r="C13" s="317">
        <v>4621</v>
      </c>
      <c r="D13" s="14" t="s">
        <v>239</v>
      </c>
      <c r="E13" s="317">
        <f>7575.94+20.2</f>
        <v>7596.139999999999</v>
      </c>
      <c r="F13" s="317">
        <v>2915</v>
      </c>
      <c r="G13" s="195"/>
    </row>
    <row r="14" spans="1:7" s="176" customFormat="1" ht="15">
      <c r="A14" s="14" t="s">
        <v>23</v>
      </c>
      <c r="B14" s="317">
        <v>26021</v>
      </c>
      <c r="C14" s="317">
        <v>10624</v>
      </c>
      <c r="D14" s="215" t="s">
        <v>52</v>
      </c>
      <c r="E14" s="317">
        <f>164315.93+28.2+139997.49-7141.59</f>
        <v>297200.02999999997</v>
      </c>
      <c r="F14" s="317">
        <v>57557</v>
      </c>
      <c r="G14" s="195"/>
    </row>
    <row r="15" spans="1:7" s="176" customFormat="1" ht="15">
      <c r="A15" s="216"/>
      <c r="B15" s="317"/>
      <c r="C15" s="317"/>
      <c r="D15" s="14" t="s">
        <v>26</v>
      </c>
      <c r="E15" s="317"/>
      <c r="F15" s="317">
        <v>0</v>
      </c>
      <c r="G15" s="195"/>
    </row>
    <row r="16" spans="1:7" s="176" customFormat="1" ht="14.25">
      <c r="A16" s="216" t="s">
        <v>24</v>
      </c>
      <c r="B16" s="337">
        <f>B12+B13+B14</f>
        <v>155982.97999999998</v>
      </c>
      <c r="C16" s="337">
        <f>SUM(C11:C15)</f>
        <v>57517</v>
      </c>
      <c r="D16" s="216" t="s">
        <v>24</v>
      </c>
      <c r="E16" s="337">
        <f>SUM(E10:E15)</f>
        <v>417485.91</v>
      </c>
      <c r="F16" s="337">
        <f>SUM(F10:F15)-F12</f>
        <v>112613</v>
      </c>
      <c r="G16" s="195"/>
    </row>
    <row r="17" spans="1:6" s="176" customFormat="1" ht="29.25">
      <c r="A17" s="217" t="s">
        <v>155</v>
      </c>
      <c r="B17" s="317"/>
      <c r="C17" s="317"/>
      <c r="D17" s="217" t="s">
        <v>155</v>
      </c>
      <c r="E17" s="317"/>
      <c r="F17" s="317"/>
    </row>
    <row r="18" spans="1:6" s="176" customFormat="1" ht="15">
      <c r="A18" s="218" t="s">
        <v>185</v>
      </c>
      <c r="B18" s="317"/>
      <c r="C18" s="317"/>
      <c r="D18" s="218" t="s">
        <v>53</v>
      </c>
      <c r="E18" s="317"/>
      <c r="F18" s="317"/>
    </row>
    <row r="19" spans="1:6" s="176" customFormat="1" ht="15">
      <c r="A19" s="14" t="s">
        <v>298</v>
      </c>
      <c r="B19" s="317"/>
      <c r="C19" s="317"/>
      <c r="D19" s="217"/>
      <c r="E19" s="317"/>
      <c r="F19" s="317"/>
    </row>
    <row r="20" spans="1:6" s="176" customFormat="1" ht="15">
      <c r="A20" s="14" t="s">
        <v>206</v>
      </c>
      <c r="B20" s="317">
        <v>4187</v>
      </c>
      <c r="C20" s="317">
        <v>4717</v>
      </c>
      <c r="D20" s="218"/>
      <c r="E20" s="317"/>
      <c r="F20" s="317"/>
    </row>
    <row r="21" spans="1:6" s="176" customFormat="1" ht="15">
      <c r="A21" s="14" t="s">
        <v>25</v>
      </c>
      <c r="B21" s="317"/>
      <c r="C21" s="317"/>
      <c r="D21" s="216"/>
      <c r="E21" s="317"/>
      <c r="F21" s="317"/>
    </row>
    <row r="22" spans="1:6" s="176" customFormat="1" ht="15">
      <c r="A22" s="14" t="s">
        <v>235</v>
      </c>
      <c r="B22" s="317"/>
      <c r="C22" s="317"/>
      <c r="D22" s="14"/>
      <c r="E22" s="317"/>
      <c r="F22" s="317"/>
    </row>
    <row r="23" spans="1:6" s="176" customFormat="1" ht="15">
      <c r="A23" s="14" t="s">
        <v>26</v>
      </c>
      <c r="B23" s="317"/>
      <c r="C23" s="317"/>
      <c r="D23" s="14"/>
      <c r="E23" s="317"/>
      <c r="F23" s="317"/>
    </row>
    <row r="24" spans="1:6" s="176" customFormat="1" ht="15">
      <c r="A24" s="216" t="s">
        <v>27</v>
      </c>
      <c r="B24" s="337">
        <f>B20</f>
        <v>4187</v>
      </c>
      <c r="C24" s="337">
        <f>C20</f>
        <v>4717</v>
      </c>
      <c r="D24" s="216" t="s">
        <v>27</v>
      </c>
      <c r="E24" s="317"/>
      <c r="F24" s="317"/>
    </row>
    <row r="25" spans="1:6" s="176" customFormat="1" ht="29.25">
      <c r="A25" s="217" t="s">
        <v>156</v>
      </c>
      <c r="B25" s="317"/>
      <c r="C25" s="317"/>
      <c r="D25" s="218" t="s">
        <v>156</v>
      </c>
      <c r="E25" s="317"/>
      <c r="F25" s="317"/>
    </row>
    <row r="26" spans="1:6" s="176" customFormat="1" ht="14.25">
      <c r="A26" s="218" t="s">
        <v>236</v>
      </c>
      <c r="B26" s="337">
        <f>B16+B24</f>
        <v>160169.97999999998</v>
      </c>
      <c r="C26" s="337">
        <f>C16+C24</f>
        <v>62234</v>
      </c>
      <c r="D26" s="218" t="s">
        <v>54</v>
      </c>
      <c r="E26" s="337">
        <f>E16</f>
        <v>417485.91</v>
      </c>
      <c r="F26" s="337">
        <f>F16</f>
        <v>112613</v>
      </c>
    </row>
    <row r="27" spans="1:6" s="176" customFormat="1" ht="14.25">
      <c r="A27" s="218" t="s">
        <v>299</v>
      </c>
      <c r="B27" s="337">
        <f>E26-B26</f>
        <v>257315.93</v>
      </c>
      <c r="C27" s="337">
        <v>50379</v>
      </c>
      <c r="D27" s="218" t="s">
        <v>300</v>
      </c>
      <c r="E27" s="337"/>
      <c r="F27" s="337"/>
    </row>
    <row r="28" spans="1:6" s="176" customFormat="1" ht="18.75" customHeight="1">
      <c r="A28" s="218" t="s">
        <v>237</v>
      </c>
      <c r="B28" s="337"/>
      <c r="C28" s="337"/>
      <c r="D28" s="14"/>
      <c r="E28" s="337"/>
      <c r="F28" s="337"/>
    </row>
    <row r="29" spans="1:6" s="176" customFormat="1" ht="24" customHeight="1">
      <c r="A29" s="218" t="s">
        <v>238</v>
      </c>
      <c r="B29" s="337"/>
      <c r="C29" s="337"/>
      <c r="D29" s="218" t="s">
        <v>240</v>
      </c>
      <c r="E29" s="337"/>
      <c r="F29" s="337"/>
    </row>
    <row r="30" spans="1:6" s="176" customFormat="1" ht="14.25" customHeight="1">
      <c r="A30" s="218" t="s">
        <v>301</v>
      </c>
      <c r="B30" s="337">
        <f>B26+B27</f>
        <v>417485.91</v>
      </c>
      <c r="C30" s="337">
        <f>C26+C27</f>
        <v>112613</v>
      </c>
      <c r="D30" s="218" t="s">
        <v>302</v>
      </c>
      <c r="E30" s="337">
        <f>E26+E27</f>
        <v>417485.91</v>
      </c>
      <c r="F30" s="337">
        <f>F26+F27</f>
        <v>112613</v>
      </c>
    </row>
    <row r="31" spans="1:6" s="176" customFormat="1" ht="13.5" customHeight="1">
      <c r="A31" s="219"/>
      <c r="B31" s="220"/>
      <c r="C31" s="221"/>
      <c r="D31" s="219"/>
      <c r="E31" s="221"/>
      <c r="F31" s="221"/>
    </row>
    <row r="32" spans="1:6" s="176" customFormat="1" ht="15">
      <c r="A32" s="222" t="str">
        <f>'справка № 1-КИС-БАЛАНС'!A47</f>
        <v>Дата: 03.01.2012 г.   Съставител: Г. Андонова</v>
      </c>
      <c r="B32" s="222"/>
      <c r="C32" s="222"/>
      <c r="D32" s="222" t="str">
        <f>'справка № 1-КИС-БАЛАНС'!D47</f>
        <v>Изпълнителен директор: Н. Василев</v>
      </c>
      <c r="E32" s="409"/>
      <c r="F32" s="409"/>
    </row>
    <row r="33" spans="1:6" s="176" customFormat="1" ht="11.25" customHeight="1">
      <c r="A33" s="223"/>
      <c r="B33" s="221"/>
      <c r="C33" s="221"/>
      <c r="D33" s="224"/>
      <c r="E33" s="221"/>
      <c r="F33" s="221"/>
    </row>
    <row r="34" spans="1:6" s="176" customFormat="1" ht="15.75" customHeight="1">
      <c r="A34" s="223"/>
      <c r="B34" s="221"/>
      <c r="C34" s="221"/>
      <c r="D34" s="197" t="str">
        <f>'справка № 1-КИС-БАЛАНС'!D49</f>
        <v>Председател на СД: Н. Янков</v>
      </c>
      <c r="E34" s="221"/>
      <c r="F34" s="221"/>
    </row>
    <row r="35" spans="1:6" s="176" customFormat="1" ht="15.75" customHeight="1">
      <c r="A35" s="225"/>
      <c r="B35" s="221"/>
      <c r="C35" s="221"/>
      <c r="D35" s="221"/>
      <c r="E35" s="221"/>
      <c r="F35" s="221"/>
    </row>
    <row r="36" spans="1:6" s="176" customFormat="1" ht="15" customHeight="1">
      <c r="A36" s="221"/>
      <c r="B36" s="221"/>
      <c r="C36" s="221"/>
      <c r="D36" s="221"/>
      <c r="E36" s="221"/>
      <c r="F36" s="221"/>
    </row>
    <row r="37" spans="1:6" s="176" customFormat="1" ht="17.25" customHeight="1">
      <c r="A37" s="221"/>
      <c r="B37" s="221"/>
      <c r="C37" s="221"/>
      <c r="D37" s="221"/>
      <c r="E37" s="221"/>
      <c r="F37" s="221"/>
    </row>
    <row r="38" spans="1:6" s="176" customFormat="1" ht="15">
      <c r="A38" s="222"/>
      <c r="B38" s="222"/>
      <c r="C38" s="222"/>
      <c r="D38" s="222"/>
      <c r="E38" s="222"/>
      <c r="F38" s="222"/>
    </row>
    <row r="39" spans="1:6" s="176" customFormat="1" ht="15">
      <c r="A39" s="222"/>
      <c r="B39" s="222"/>
      <c r="C39" s="222"/>
      <c r="D39" s="222"/>
      <c r="E39" s="222"/>
      <c r="F39" s="222"/>
    </row>
    <row r="40" spans="1:6" s="176" customFormat="1" ht="12.75" customHeight="1">
      <c r="A40" s="222"/>
      <c r="B40" s="222"/>
      <c r="C40" s="222"/>
      <c r="D40" s="222"/>
      <c r="E40" s="222"/>
      <c r="F40" s="222"/>
    </row>
    <row r="41" spans="1:6" s="176" customFormat="1" ht="15">
      <c r="A41" s="222"/>
      <c r="B41" s="222"/>
      <c r="C41" s="222"/>
      <c r="D41" s="222"/>
      <c r="E41" s="222"/>
      <c r="F41" s="222"/>
    </row>
    <row r="42" spans="1:6" s="176" customFormat="1" ht="15">
      <c r="A42" s="222"/>
      <c r="B42" s="222"/>
      <c r="C42" s="222"/>
      <c r="D42" s="222"/>
      <c r="E42" s="222"/>
      <c r="F42" s="222"/>
    </row>
    <row r="43" spans="1:6" s="176" customFormat="1" ht="15">
      <c r="A43" s="222"/>
      <c r="B43" s="222"/>
      <c r="C43" s="222"/>
      <c r="D43" s="222"/>
      <c r="E43" s="222"/>
      <c r="F43" s="222"/>
    </row>
    <row r="44" spans="1:6" s="176" customFormat="1" ht="15">
      <c r="A44" s="222"/>
      <c r="B44" s="222"/>
      <c r="C44" s="222"/>
      <c r="D44" s="222"/>
      <c r="E44" s="222"/>
      <c r="F44" s="222"/>
    </row>
    <row r="45" spans="1:6" s="176" customFormat="1" ht="15">
      <c r="A45" s="197"/>
      <c r="B45" s="222"/>
      <c r="C45" s="222"/>
      <c r="D45" s="222"/>
      <c r="E45" s="222"/>
      <c r="F45" s="222"/>
    </row>
    <row r="46" spans="1:6" s="160" customFormat="1" ht="15">
      <c r="A46" s="197"/>
      <c r="B46" s="197"/>
      <c r="C46" s="197"/>
      <c r="D46" s="197"/>
      <c r="E46" s="197"/>
      <c r="F46" s="197"/>
    </row>
    <row r="47" spans="1:6" s="160" customFormat="1" ht="15">
      <c r="A47" s="197"/>
      <c r="B47" s="197"/>
      <c r="C47" s="197"/>
      <c r="D47" s="197"/>
      <c r="E47" s="197"/>
      <c r="F47" s="197"/>
    </row>
    <row r="48" spans="1:6" s="160" customFormat="1" ht="15">
      <c r="A48" s="197"/>
      <c r="B48" s="197"/>
      <c r="C48" s="197"/>
      <c r="D48" s="197"/>
      <c r="E48" s="197"/>
      <c r="F48" s="197"/>
    </row>
    <row r="49" spans="1:6" s="160" customFormat="1" ht="15">
      <c r="A49" s="197"/>
      <c r="B49" s="197"/>
      <c r="C49" s="197"/>
      <c r="D49" s="197"/>
      <c r="E49" s="197"/>
      <c r="F49" s="197"/>
    </row>
    <row r="50" spans="1:6" s="160" customFormat="1" ht="15">
      <c r="A50" s="197"/>
      <c r="B50" s="197"/>
      <c r="C50" s="197"/>
      <c r="D50" s="197"/>
      <c r="E50" s="197"/>
      <c r="F50" s="197"/>
    </row>
    <row r="51" spans="1:6" s="160" customFormat="1" ht="15">
      <c r="A51" s="197"/>
      <c r="B51" s="197"/>
      <c r="C51" s="197"/>
      <c r="D51" s="197"/>
      <c r="E51" s="197"/>
      <c r="F51" s="197"/>
    </row>
    <row r="52" spans="1:6" s="160" customFormat="1" ht="15">
      <c r="A52" s="197"/>
      <c r="B52" s="197"/>
      <c r="C52" s="197"/>
      <c r="D52" s="197"/>
      <c r="E52" s="197"/>
      <c r="F52" s="197"/>
    </row>
    <row r="53" spans="1:6" s="160" customFormat="1" ht="15">
      <c r="A53" s="197"/>
      <c r="B53" s="197"/>
      <c r="C53" s="197"/>
      <c r="D53" s="197"/>
      <c r="E53" s="197"/>
      <c r="F53" s="197"/>
    </row>
    <row r="54" spans="1:6" s="160" customFormat="1" ht="15">
      <c r="A54" s="197"/>
      <c r="B54" s="197"/>
      <c r="C54" s="197"/>
      <c r="D54" s="197"/>
      <c r="E54" s="197"/>
      <c r="F54" s="197"/>
    </row>
    <row r="55" spans="1:6" s="160" customFormat="1" ht="15">
      <c r="A55" s="197"/>
      <c r="B55" s="197"/>
      <c r="C55" s="197"/>
      <c r="D55" s="197"/>
      <c r="E55" s="197"/>
      <c r="F55" s="197"/>
    </row>
    <row r="56" spans="1:6" s="160" customFormat="1" ht="15">
      <c r="A56" s="197"/>
      <c r="B56" s="197"/>
      <c r="C56" s="197"/>
      <c r="D56" s="197"/>
      <c r="E56" s="197"/>
      <c r="F56" s="197"/>
    </row>
  </sheetData>
  <sheetProtection/>
  <mergeCells count="5">
    <mergeCell ref="E32:F32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="85" zoomScaleNormal="85" zoomScalePageLayoutView="0" workbookViewId="0" topLeftCell="A1">
      <selection activeCell="M12" sqref="M12"/>
    </sheetView>
  </sheetViews>
  <sheetFormatPr defaultColWidth="9.140625" defaultRowHeight="12.75"/>
  <cols>
    <col min="1" max="1" width="61.28125" style="197" customWidth="1"/>
    <col min="2" max="2" width="15.8515625" style="197" customWidth="1"/>
    <col min="3" max="3" width="12.140625" style="197" customWidth="1"/>
    <col min="4" max="4" width="10.8515625" style="197" customWidth="1"/>
    <col min="5" max="5" width="17.00390625" style="197" customWidth="1"/>
    <col min="6" max="6" width="12.28125" style="197" customWidth="1"/>
    <col min="7" max="7" width="11.140625" style="197" customWidth="1"/>
    <col min="8" max="16384" width="9.140625" style="8" customWidth="1"/>
  </cols>
  <sheetData>
    <row r="1" spans="1:7" ht="15">
      <c r="A1" s="157"/>
      <c r="B1" s="157"/>
      <c r="C1" s="157"/>
      <c r="D1" s="157"/>
      <c r="F1" s="413" t="s">
        <v>241</v>
      </c>
      <c r="G1" s="413"/>
    </row>
    <row r="2" spans="1:7" ht="15">
      <c r="A2" s="416" t="s">
        <v>90</v>
      </c>
      <c r="B2" s="417"/>
      <c r="C2" s="417"/>
      <c r="D2" s="417"/>
      <c r="E2" s="417"/>
      <c r="F2" s="417"/>
      <c r="G2" s="157"/>
    </row>
    <row r="3" spans="1:7" ht="15">
      <c r="A3" s="200" t="s">
        <v>288</v>
      </c>
      <c r="B3" s="200"/>
      <c r="D3" s="226" t="s">
        <v>287</v>
      </c>
      <c r="F3" s="226"/>
      <c r="G3" s="157"/>
    </row>
    <row r="4" spans="1:7" ht="15">
      <c r="A4" s="200" t="str">
        <f>'справка № 2-КИС-ОД'!A4</f>
        <v>Отчетен период: 31.12.2011 г.</v>
      </c>
      <c r="B4" s="200"/>
      <c r="E4" s="227"/>
      <c r="F4" s="227"/>
      <c r="G4" s="157"/>
    </row>
    <row r="5" spans="1:7" ht="15">
      <c r="A5" s="200"/>
      <c r="B5" s="200"/>
      <c r="C5" s="200"/>
      <c r="D5" s="228"/>
      <c r="E5" s="157"/>
      <c r="F5" s="157"/>
      <c r="G5" s="229" t="s">
        <v>75</v>
      </c>
    </row>
    <row r="6" spans="1:7" ht="13.5" customHeight="1">
      <c r="A6" s="414" t="s">
        <v>76</v>
      </c>
      <c r="B6" s="414" t="s">
        <v>4</v>
      </c>
      <c r="C6" s="414"/>
      <c r="D6" s="414"/>
      <c r="E6" s="414" t="s">
        <v>5</v>
      </c>
      <c r="F6" s="414"/>
      <c r="G6" s="414"/>
    </row>
    <row r="7" spans="1:7" ht="30.75" customHeight="1">
      <c r="A7" s="415"/>
      <c r="B7" s="175" t="s">
        <v>77</v>
      </c>
      <c r="C7" s="175" t="s">
        <v>78</v>
      </c>
      <c r="D7" s="175" t="s">
        <v>79</v>
      </c>
      <c r="E7" s="175" t="s">
        <v>77</v>
      </c>
      <c r="F7" s="175" t="s">
        <v>78</v>
      </c>
      <c r="G7" s="175" t="s">
        <v>79</v>
      </c>
    </row>
    <row r="8" spans="1:7" s="230" customFormat="1" ht="14.25">
      <c r="A8" s="175" t="s">
        <v>6</v>
      </c>
      <c r="B8" s="175">
        <v>1</v>
      </c>
      <c r="C8" s="175">
        <v>2</v>
      </c>
      <c r="D8" s="175">
        <v>3</v>
      </c>
      <c r="E8" s="175">
        <v>4</v>
      </c>
      <c r="F8" s="175">
        <v>5</v>
      </c>
      <c r="G8" s="175">
        <v>6</v>
      </c>
    </row>
    <row r="9" spans="1:7" ht="15">
      <c r="A9" s="17" t="s">
        <v>242</v>
      </c>
      <c r="B9" s="318"/>
      <c r="C9" s="318"/>
      <c r="D9" s="318"/>
      <c r="E9" s="318"/>
      <c r="F9" s="318"/>
      <c r="G9" s="318"/>
    </row>
    <row r="10" spans="1:7" ht="15">
      <c r="A10" s="16" t="s">
        <v>296</v>
      </c>
      <c r="B10" s="318">
        <v>337742</v>
      </c>
      <c r="C10" s="318">
        <v>796012</v>
      </c>
      <c r="D10" s="318">
        <f>B10-C10</f>
        <v>-458270</v>
      </c>
      <c r="E10" s="318">
        <v>4022000</v>
      </c>
      <c r="F10" s="318">
        <v>334059</v>
      </c>
      <c r="G10" s="318">
        <f>E10-F10</f>
        <v>3687941</v>
      </c>
    </row>
    <row r="11" spans="1:7" ht="15">
      <c r="A11" s="16" t="s">
        <v>243</v>
      </c>
      <c r="B11" s="318"/>
      <c r="C11" s="318"/>
      <c r="D11" s="318"/>
      <c r="E11" s="318"/>
      <c r="F11" s="318"/>
      <c r="G11" s="318"/>
    </row>
    <row r="12" spans="1:7" ht="15">
      <c r="A12" s="16" t="s">
        <v>89</v>
      </c>
      <c r="B12" s="316"/>
      <c r="C12" s="316"/>
      <c r="D12" s="316"/>
      <c r="E12" s="316"/>
      <c r="F12" s="316"/>
      <c r="G12" s="316"/>
    </row>
    <row r="13" spans="1:7" ht="15">
      <c r="A13" s="214" t="s">
        <v>190</v>
      </c>
      <c r="B13" s="316"/>
      <c r="C13" s="316"/>
      <c r="D13" s="316"/>
      <c r="E13" s="316"/>
      <c r="F13" s="316"/>
      <c r="G13" s="316"/>
    </row>
    <row r="14" spans="1:7" ht="15">
      <c r="A14" s="214" t="s">
        <v>211</v>
      </c>
      <c r="B14" s="316">
        <v>0</v>
      </c>
      <c r="C14" s="316">
        <v>0</v>
      </c>
      <c r="D14" s="316">
        <f>B14-C14</f>
        <v>0</v>
      </c>
      <c r="E14" s="316">
        <v>0</v>
      </c>
      <c r="F14" s="316">
        <v>0</v>
      </c>
      <c r="G14" s="316">
        <f>E14-F14</f>
        <v>0</v>
      </c>
    </row>
    <row r="15" spans="1:10" ht="15">
      <c r="A15" s="16" t="s">
        <v>188</v>
      </c>
      <c r="B15" s="318"/>
      <c r="C15" s="318"/>
      <c r="D15" s="318"/>
      <c r="E15" s="318"/>
      <c r="F15" s="318"/>
      <c r="G15" s="318"/>
      <c r="J15" s="340"/>
    </row>
    <row r="16" spans="1:7" s="339" customFormat="1" ht="14.25">
      <c r="A16" s="17" t="s">
        <v>186</v>
      </c>
      <c r="B16" s="338">
        <v>136334</v>
      </c>
      <c r="C16" s="338">
        <v>85593</v>
      </c>
      <c r="D16" s="338">
        <f>SUM(D10:D15)</f>
        <v>-458270</v>
      </c>
      <c r="E16" s="338">
        <f>E10</f>
        <v>4022000</v>
      </c>
      <c r="F16" s="338">
        <f>F10</f>
        <v>334059</v>
      </c>
      <c r="G16" s="338">
        <f>SUM(G10:G15)</f>
        <v>3687941</v>
      </c>
    </row>
    <row r="17" spans="1:7" ht="15">
      <c r="A17" s="17" t="s">
        <v>207</v>
      </c>
      <c r="B17" s="318"/>
      <c r="C17" s="318"/>
      <c r="D17" s="318"/>
      <c r="E17" s="318"/>
      <c r="F17" s="318"/>
      <c r="G17" s="318"/>
    </row>
    <row r="18" spans="1:7" ht="15">
      <c r="A18" s="16" t="s">
        <v>80</v>
      </c>
      <c r="B18" s="318"/>
      <c r="C18" s="318"/>
      <c r="D18" s="318"/>
      <c r="E18" s="318"/>
      <c r="F18" s="318"/>
      <c r="G18" s="318"/>
    </row>
    <row r="19" spans="1:7" ht="15">
      <c r="A19" s="16" t="s">
        <v>81</v>
      </c>
      <c r="B19" s="318">
        <f>196800+866868+4387+86425+9127-B10+35097</f>
        <v>860962</v>
      </c>
      <c r="C19" s="318">
        <f>1553432+721865-C10+139860</f>
        <v>1619145</v>
      </c>
      <c r="D19" s="318">
        <f>B19-C19</f>
        <v>-758183</v>
      </c>
      <c r="E19" s="318">
        <f>47331+1902+7879</f>
        <v>57112</v>
      </c>
      <c r="F19" s="318">
        <f>1184640+59+10000</f>
        <v>1194699</v>
      </c>
      <c r="G19" s="318">
        <f>E19-F19</f>
        <v>-1137587</v>
      </c>
    </row>
    <row r="20" spans="1:7" ht="15">
      <c r="A20" s="16" t="s">
        <v>87</v>
      </c>
      <c r="B20" s="318">
        <f>121731+38345+16572+87</f>
        <v>176735</v>
      </c>
      <c r="C20" s="318">
        <v>0</v>
      </c>
      <c r="D20" s="318">
        <f>B20-C20</f>
        <v>176735</v>
      </c>
      <c r="E20" s="318">
        <f>91+2+12234</f>
        <v>12327</v>
      </c>
      <c r="F20" s="318"/>
      <c r="G20" s="318">
        <f>E20-F20</f>
        <v>12327</v>
      </c>
    </row>
    <row r="21" spans="1:7" ht="15">
      <c r="A21" s="16" t="s">
        <v>85</v>
      </c>
      <c r="B21" s="318"/>
      <c r="C21" s="318">
        <v>0</v>
      </c>
      <c r="D21" s="318">
        <v>0</v>
      </c>
      <c r="E21" s="318">
        <v>0</v>
      </c>
      <c r="F21" s="318"/>
      <c r="G21" s="318">
        <v>0</v>
      </c>
    </row>
    <row r="22" spans="1:7" ht="15">
      <c r="A22" s="214" t="s">
        <v>147</v>
      </c>
      <c r="B22" s="318"/>
      <c r="C22" s="318">
        <f>22976+685</f>
        <v>23661</v>
      </c>
      <c r="D22" s="318">
        <f>B22-C22</f>
        <v>-23661</v>
      </c>
      <c r="E22" s="318">
        <v>0</v>
      </c>
      <c r="F22" s="318">
        <f>1796+5278+333+500</f>
        <v>7907</v>
      </c>
      <c r="G22" s="318">
        <f>E22-F22</f>
        <v>-7907</v>
      </c>
    </row>
    <row r="23" spans="1:7" ht="15">
      <c r="A23" s="214" t="s">
        <v>148</v>
      </c>
      <c r="B23" s="318"/>
      <c r="C23" s="318">
        <v>1976</v>
      </c>
      <c r="D23" s="316">
        <f>B23-C23</f>
        <v>-1976</v>
      </c>
      <c r="E23" s="318">
        <v>0</v>
      </c>
      <c r="F23" s="316">
        <f>390+323</f>
        <v>713</v>
      </c>
      <c r="G23" s="316">
        <v>-390</v>
      </c>
    </row>
    <row r="24" spans="1:7" ht="15">
      <c r="A24" s="214" t="s">
        <v>244</v>
      </c>
      <c r="B24" s="318">
        <f>20+7+7538</f>
        <v>7565</v>
      </c>
      <c r="C24" s="318">
        <f>2007+472+63+11+623+7349+3</f>
        <v>10528</v>
      </c>
      <c r="D24" s="318">
        <f>B24-C24</f>
        <v>-2963</v>
      </c>
      <c r="E24" s="318">
        <f>197+2714</f>
        <v>2911</v>
      </c>
      <c r="F24" s="318">
        <f>1350+3131+166</f>
        <v>4647</v>
      </c>
      <c r="G24" s="318">
        <f>E24-F24</f>
        <v>-1736</v>
      </c>
    </row>
    <row r="25" spans="1:7" ht="15">
      <c r="A25" s="16" t="s">
        <v>86</v>
      </c>
      <c r="B25" s="318"/>
      <c r="C25" s="318">
        <f>3644.22</f>
        <v>3644.22</v>
      </c>
      <c r="D25" s="318">
        <f>B25-C25</f>
        <v>-3644.22</v>
      </c>
      <c r="E25" s="318">
        <f>8775</f>
        <v>8775</v>
      </c>
      <c r="F25" s="318">
        <v>8802</v>
      </c>
      <c r="G25" s="318">
        <f>E25-F25</f>
        <v>-27</v>
      </c>
    </row>
    <row r="26" spans="1:7" s="339" customFormat="1" ht="14.25">
      <c r="A26" s="17" t="s">
        <v>187</v>
      </c>
      <c r="B26" s="338">
        <f aca="true" t="shared" si="0" ref="B26:G26">SUM(B18:B25)</f>
        <v>1045262</v>
      </c>
      <c r="C26" s="338">
        <f t="shared" si="0"/>
        <v>1658954.22</v>
      </c>
      <c r="D26" s="338">
        <f t="shared" si="0"/>
        <v>-613692.22</v>
      </c>
      <c r="E26" s="338">
        <f t="shared" si="0"/>
        <v>81125</v>
      </c>
      <c r="F26" s="338">
        <f t="shared" si="0"/>
        <v>1216768</v>
      </c>
      <c r="G26" s="338">
        <f t="shared" si="0"/>
        <v>-1135320</v>
      </c>
    </row>
    <row r="27" spans="1:7" ht="15">
      <c r="A27" s="17" t="s">
        <v>208</v>
      </c>
      <c r="B27" s="318"/>
      <c r="C27" s="318"/>
      <c r="D27" s="318"/>
      <c r="E27" s="318"/>
      <c r="F27" s="318"/>
      <c r="G27" s="318"/>
    </row>
    <row r="28" spans="1:7" ht="15">
      <c r="A28" s="16" t="s">
        <v>189</v>
      </c>
      <c r="B28" s="318">
        <v>0</v>
      </c>
      <c r="C28" s="318">
        <v>1894</v>
      </c>
      <c r="D28" s="318">
        <f>B28-C28</f>
        <v>-1894</v>
      </c>
      <c r="E28" s="318">
        <v>0</v>
      </c>
      <c r="F28" s="318">
        <f>4434+251</f>
        <v>4685</v>
      </c>
      <c r="G28" s="318">
        <f>E28-F28</f>
        <v>-4685</v>
      </c>
    </row>
    <row r="29" spans="1:7" ht="15">
      <c r="A29" s="16" t="s">
        <v>82</v>
      </c>
      <c r="B29" s="318"/>
      <c r="C29" s="318"/>
      <c r="D29" s="318"/>
      <c r="E29" s="318"/>
      <c r="F29" s="318"/>
      <c r="G29" s="318"/>
    </row>
    <row r="30" spans="1:7" ht="15">
      <c r="A30" s="16" t="s">
        <v>88</v>
      </c>
      <c r="B30" s="318"/>
      <c r="C30" s="318"/>
      <c r="D30" s="318"/>
      <c r="E30" s="318"/>
      <c r="F30" s="318"/>
      <c r="G30" s="318"/>
    </row>
    <row r="31" spans="1:7" ht="15">
      <c r="A31" s="16" t="s">
        <v>245</v>
      </c>
      <c r="B31" s="318"/>
      <c r="C31" s="318"/>
      <c r="D31" s="318"/>
      <c r="E31" s="318"/>
      <c r="F31" s="318"/>
      <c r="G31" s="318"/>
    </row>
    <row r="32" spans="1:7" ht="15">
      <c r="A32" s="16" t="s">
        <v>297</v>
      </c>
      <c r="B32" s="318"/>
      <c r="C32" s="318"/>
      <c r="D32" s="318"/>
      <c r="E32" s="318"/>
      <c r="F32" s="318"/>
      <c r="G32" s="318"/>
    </row>
    <row r="33" spans="1:7" s="339" customFormat="1" ht="15" customHeight="1">
      <c r="A33" s="17" t="s">
        <v>246</v>
      </c>
      <c r="B33" s="338">
        <v>0</v>
      </c>
      <c r="C33" s="338">
        <v>1885</v>
      </c>
      <c r="D33" s="338">
        <f>D16+D26+D28</f>
        <v>-1073856.22</v>
      </c>
      <c r="E33" s="338">
        <v>0</v>
      </c>
      <c r="F33" s="338">
        <f>F28</f>
        <v>4685</v>
      </c>
      <c r="G33" s="338">
        <f>G28</f>
        <v>-4685</v>
      </c>
    </row>
    <row r="34" spans="1:7" s="339" customFormat="1" ht="15" customHeight="1">
      <c r="A34" s="17" t="s">
        <v>83</v>
      </c>
      <c r="B34" s="338">
        <f>B16+B26+B33</f>
        <v>1181596</v>
      </c>
      <c r="C34" s="338">
        <f>C16+C26+C33</f>
        <v>1746432.22</v>
      </c>
      <c r="D34" s="338">
        <f>D16+D26+D28</f>
        <v>-1073856.22</v>
      </c>
      <c r="E34" s="338">
        <f>E16+E26+E33</f>
        <v>4103125</v>
      </c>
      <c r="F34" s="338">
        <f>F16+F26+F33</f>
        <v>1555512</v>
      </c>
      <c r="G34" s="338">
        <f>G16+G26+G28</f>
        <v>2547936</v>
      </c>
    </row>
    <row r="35" spans="1:7" s="339" customFormat="1" ht="14.25">
      <c r="A35" s="17" t="s">
        <v>84</v>
      </c>
      <c r="B35" s="338"/>
      <c r="C35" s="338"/>
      <c r="D35" s="338">
        <v>2650091</v>
      </c>
      <c r="E35" s="338"/>
      <c r="F35" s="338"/>
      <c r="G35" s="338">
        <v>102155</v>
      </c>
    </row>
    <row r="36" spans="1:7" s="339" customFormat="1" ht="14.25">
      <c r="A36" s="17" t="s">
        <v>142</v>
      </c>
      <c r="B36" s="338"/>
      <c r="C36" s="338"/>
      <c r="D36" s="335">
        <v>1576235</v>
      </c>
      <c r="E36" s="338"/>
      <c r="F36" s="338"/>
      <c r="G36" s="338">
        <v>2650091</v>
      </c>
    </row>
    <row r="37" spans="1:7" ht="15">
      <c r="A37" s="16" t="s">
        <v>143</v>
      </c>
      <c r="B37" s="318"/>
      <c r="C37" s="318"/>
      <c r="D37" s="314">
        <v>1294221</v>
      </c>
      <c r="E37" s="318"/>
      <c r="F37" s="318"/>
      <c r="G37" s="318">
        <v>2646974</v>
      </c>
    </row>
    <row r="38" spans="1:7" ht="15">
      <c r="A38" s="231"/>
      <c r="B38" s="232"/>
      <c r="C38" s="232"/>
      <c r="D38" s="233"/>
      <c r="E38" s="232"/>
      <c r="F38" s="232"/>
      <c r="G38" s="232"/>
    </row>
    <row r="39" spans="1:8" ht="15" customHeight="1">
      <c r="A39" s="157" t="str">
        <f>'справка № 2-КИС-ОД'!A32</f>
        <v>Дата: 03.01.2012 г.   Съставител: Г. Андонова</v>
      </c>
      <c r="B39" s="418"/>
      <c r="C39" s="419"/>
      <c r="D39" s="157"/>
      <c r="E39" s="199" t="str">
        <f>'справка № 2-КИС-ОД'!D32</f>
        <v>Изпълнителен директор: Н. Василев</v>
      </c>
      <c r="F39" s="199"/>
      <c r="G39" s="157"/>
      <c r="H39" s="189"/>
    </row>
    <row r="40" spans="1:8" ht="15.75" customHeight="1">
      <c r="A40" s="232"/>
      <c r="B40" s="232"/>
      <c r="C40" s="232"/>
      <c r="D40" s="232"/>
      <c r="E40" s="224"/>
      <c r="F40" s="232"/>
      <c r="G40" s="232"/>
      <c r="H40" s="189"/>
    </row>
    <row r="41" spans="2:8" ht="15">
      <c r="B41" s="232"/>
      <c r="C41" s="328"/>
      <c r="D41" s="232"/>
      <c r="E41" s="197" t="str">
        <f>'справка № 2-КИС-ОД'!D34</f>
        <v>Председател на СД: Н. Янков</v>
      </c>
      <c r="F41" s="232"/>
      <c r="G41" s="328"/>
      <c r="H41" s="189"/>
    </row>
    <row r="42" spans="2:8" ht="15">
      <c r="B42" s="232"/>
      <c r="C42" s="232"/>
      <c r="D42" s="232"/>
      <c r="E42" s="232"/>
      <c r="F42" s="232"/>
      <c r="G42" s="232"/>
      <c r="H42" s="189"/>
    </row>
    <row r="43" spans="2:8" ht="15">
      <c r="B43" s="232"/>
      <c r="C43" s="328"/>
      <c r="D43" s="232"/>
      <c r="E43" s="232"/>
      <c r="F43" s="232"/>
      <c r="G43" s="232"/>
      <c r="H43" s="189"/>
    </row>
    <row r="44" spans="2:8" ht="15">
      <c r="B44" s="232"/>
      <c r="C44" s="232"/>
      <c r="D44" s="232"/>
      <c r="E44" s="328"/>
      <c r="F44" s="232"/>
      <c r="G44" s="232"/>
      <c r="H44" s="189"/>
    </row>
    <row r="45" spans="2:8" ht="15">
      <c r="B45" s="234"/>
      <c r="C45" s="234"/>
      <c r="D45" s="234"/>
      <c r="E45" s="234"/>
      <c r="F45" s="234"/>
      <c r="G45" s="234"/>
      <c r="H45" s="189"/>
    </row>
    <row r="46" spans="2:7" ht="15">
      <c r="B46" s="157"/>
      <c r="C46" s="157"/>
      <c r="D46" s="157"/>
      <c r="E46" s="157"/>
      <c r="F46" s="157"/>
      <c r="G46" s="157"/>
    </row>
    <row r="47" spans="2:7" ht="15">
      <c r="B47" s="157"/>
      <c r="C47" s="157"/>
      <c r="D47" s="157"/>
      <c r="E47" s="157"/>
      <c r="F47" s="157"/>
      <c r="G47" s="157"/>
    </row>
  </sheetData>
  <sheetProtection/>
  <mergeCells count="6">
    <mergeCell ref="F1:G1"/>
    <mergeCell ref="A6:A7"/>
    <mergeCell ref="A2:F2"/>
    <mergeCell ref="B39:C39"/>
    <mergeCell ref="B6:D6"/>
    <mergeCell ref="E6:G6"/>
  </mergeCells>
  <printOptions/>
  <pageMargins left="0.75" right="0.75" top="0.53" bottom="0.3" header="0.18" footer="0.25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D42" sqref="D42"/>
    </sheetView>
  </sheetViews>
  <sheetFormatPr defaultColWidth="9.140625" defaultRowHeight="12.75"/>
  <cols>
    <col min="1" max="1" width="25.421875" style="8" customWidth="1"/>
    <col min="2" max="2" width="10.28125" style="8" customWidth="1"/>
    <col min="3" max="3" width="13.7109375" style="8" customWidth="1"/>
    <col min="4" max="4" width="12.7109375" style="8" customWidth="1"/>
    <col min="5" max="5" width="10.28125" style="8" customWidth="1"/>
    <col min="6" max="6" width="9.8515625" style="8" customWidth="1"/>
    <col min="7" max="7" width="13.421875" style="8" customWidth="1"/>
    <col min="8" max="8" width="12.00390625" style="8" customWidth="1"/>
    <col min="9" max="16384" width="9.140625" style="8" customWidth="1"/>
  </cols>
  <sheetData>
    <row r="1" spans="6:8" ht="12.75">
      <c r="F1" s="235"/>
      <c r="H1" s="235" t="s">
        <v>247</v>
      </c>
    </row>
    <row r="2" spans="1:8" ht="22.5" customHeight="1">
      <c r="A2" s="389" t="s">
        <v>55</v>
      </c>
      <c r="B2" s="389"/>
      <c r="C2" s="389"/>
      <c r="D2" s="389"/>
      <c r="E2" s="389"/>
      <c r="F2" s="389"/>
      <c r="G2" s="389"/>
      <c r="H2" s="389"/>
    </row>
    <row r="3" spans="1:8" ht="12.75">
      <c r="A3" s="236"/>
      <c r="B3" s="237"/>
      <c r="C3" s="237"/>
      <c r="D3" s="237"/>
      <c r="E3" s="237"/>
      <c r="F3" s="237"/>
      <c r="G3" s="237"/>
      <c r="H3" s="238"/>
    </row>
    <row r="4" spans="1:8" ht="14.25" customHeight="1">
      <c r="A4" s="420" t="s">
        <v>288</v>
      </c>
      <c r="B4" s="420"/>
      <c r="C4" s="420"/>
      <c r="D4" s="239"/>
      <c r="E4" s="239"/>
      <c r="F4" s="158"/>
      <c r="G4" s="421" t="s">
        <v>287</v>
      </c>
      <c r="H4" s="422"/>
    </row>
    <row r="5" spans="1:7" ht="15" customHeight="1">
      <c r="A5" s="239" t="str">
        <f>'справка № 3-КИС-ОПП'!A4</f>
        <v>Отчетен период: 31.12.2011 г.</v>
      </c>
      <c r="B5" s="239"/>
      <c r="C5" s="239"/>
      <c r="D5" s="239"/>
      <c r="E5" s="240"/>
      <c r="F5" s="240"/>
      <c r="G5" s="240"/>
    </row>
    <row r="6" spans="2:8" ht="12.75">
      <c r="B6" s="239"/>
      <c r="C6" s="239"/>
      <c r="D6" s="239"/>
      <c r="E6" s="240"/>
      <c r="F6" s="240"/>
      <c r="G6" s="240"/>
      <c r="H6" s="341" t="s">
        <v>75</v>
      </c>
    </row>
    <row r="7" spans="1:8" ht="32.25" customHeight="1">
      <c r="A7" s="423" t="s">
        <v>56</v>
      </c>
      <c r="B7" s="423" t="s">
        <v>60</v>
      </c>
      <c r="C7" s="390" t="s">
        <v>57</v>
      </c>
      <c r="D7" s="395"/>
      <c r="E7" s="395"/>
      <c r="F7" s="390" t="s">
        <v>58</v>
      </c>
      <c r="G7" s="391"/>
      <c r="H7" s="423" t="s">
        <v>59</v>
      </c>
    </row>
    <row r="8" spans="1:8" ht="12.75" customHeight="1">
      <c r="A8" s="388"/>
      <c r="B8" s="394"/>
      <c r="C8" s="392" t="s">
        <v>350</v>
      </c>
      <c r="D8" s="423" t="s">
        <v>351</v>
      </c>
      <c r="E8" s="423" t="s">
        <v>352</v>
      </c>
      <c r="F8" s="423" t="s">
        <v>353</v>
      </c>
      <c r="G8" s="423" t="s">
        <v>354</v>
      </c>
      <c r="H8" s="388"/>
    </row>
    <row r="9" spans="1:8" ht="45" customHeight="1">
      <c r="A9" s="424"/>
      <c r="B9" s="424"/>
      <c r="C9" s="393"/>
      <c r="D9" s="424"/>
      <c r="E9" s="425"/>
      <c r="F9" s="425"/>
      <c r="G9" s="425"/>
      <c r="H9" s="425"/>
    </row>
    <row r="10" spans="1:8" s="242" customFormat="1" ht="12.75">
      <c r="A10" s="241" t="s">
        <v>6</v>
      </c>
      <c r="B10" s="241">
        <v>1</v>
      </c>
      <c r="C10" s="241">
        <v>2</v>
      </c>
      <c r="D10" s="241">
        <v>3</v>
      </c>
      <c r="E10" s="241">
        <v>4</v>
      </c>
      <c r="F10" s="241">
        <v>5</v>
      </c>
      <c r="G10" s="241">
        <v>6</v>
      </c>
      <c r="H10" s="241">
        <v>7</v>
      </c>
    </row>
    <row r="11" spans="1:8" s="242" customFormat="1" ht="25.5">
      <c r="A11" s="154" t="s">
        <v>149</v>
      </c>
      <c r="B11" s="319"/>
      <c r="C11" s="319"/>
      <c r="D11" s="319"/>
      <c r="E11" s="319"/>
      <c r="F11" s="319"/>
      <c r="G11" s="319"/>
      <c r="H11" s="319"/>
    </row>
    <row r="12" spans="1:8" s="242" customFormat="1" ht="25.5">
      <c r="A12" s="154" t="s">
        <v>150</v>
      </c>
      <c r="B12" s="321">
        <v>0</v>
      </c>
      <c r="C12" s="321">
        <v>0</v>
      </c>
      <c r="D12" s="321">
        <v>0</v>
      </c>
      <c r="E12" s="321">
        <v>0</v>
      </c>
      <c r="F12" s="321">
        <v>0</v>
      </c>
      <c r="G12" s="321"/>
      <c r="H12" s="321">
        <f>SUM(B12:G12)</f>
        <v>0</v>
      </c>
    </row>
    <row r="13" spans="1:8" s="242" customFormat="1" ht="25.5">
      <c r="A13" s="154" t="s">
        <v>61</v>
      </c>
      <c r="B13" s="320">
        <v>3537868</v>
      </c>
      <c r="C13" s="342">
        <v>261083</v>
      </c>
      <c r="D13" s="343">
        <v>73815</v>
      </c>
      <c r="E13" s="320"/>
      <c r="F13" s="343">
        <v>50757</v>
      </c>
      <c r="G13" s="320"/>
      <c r="H13" s="344">
        <v>3923550</v>
      </c>
    </row>
    <row r="14" spans="1:8" s="242" customFormat="1" ht="25.5">
      <c r="A14" s="154" t="s">
        <v>62</v>
      </c>
      <c r="B14" s="243"/>
      <c r="C14" s="243"/>
      <c r="D14" s="243"/>
      <c r="E14" s="243"/>
      <c r="F14" s="243"/>
      <c r="G14" s="243"/>
      <c r="H14" s="243"/>
    </row>
    <row r="15" spans="1:8" ht="25.5">
      <c r="A15" s="244" t="s">
        <v>63</v>
      </c>
      <c r="B15" s="243"/>
      <c r="C15" s="243"/>
      <c r="D15" s="243"/>
      <c r="E15" s="243"/>
      <c r="F15" s="243"/>
      <c r="G15" s="243"/>
      <c r="H15" s="243"/>
    </row>
    <row r="16" spans="1:8" ht="12.75">
      <c r="A16" s="244" t="s">
        <v>64</v>
      </c>
      <c r="B16" s="322"/>
      <c r="C16" s="322"/>
      <c r="D16" s="322"/>
      <c r="E16" s="322"/>
      <c r="F16" s="322"/>
      <c r="G16" s="322"/>
      <c r="H16" s="243"/>
    </row>
    <row r="17" spans="1:8" ht="25.5">
      <c r="A17" s="154" t="s">
        <v>65</v>
      </c>
      <c r="B17" s="343">
        <f>B13</f>
        <v>3537868</v>
      </c>
      <c r="C17" s="343">
        <f>C13</f>
        <v>261083</v>
      </c>
      <c r="D17" s="343">
        <f>D13</f>
        <v>73815</v>
      </c>
      <c r="E17" s="343"/>
      <c r="F17" s="343">
        <f>SUM(F13:F16)-2</f>
        <v>50755</v>
      </c>
      <c r="G17" s="343"/>
      <c r="H17" s="342">
        <f>SUM(B17:G17)</f>
        <v>3923521</v>
      </c>
    </row>
    <row r="18" spans="1:8" ht="24.75" customHeight="1">
      <c r="A18" s="154" t="s">
        <v>248</v>
      </c>
      <c r="B18" s="243"/>
      <c r="C18" s="243"/>
      <c r="D18" s="243"/>
      <c r="E18" s="243"/>
      <c r="F18" s="243"/>
      <c r="G18" s="243"/>
      <c r="H18" s="243"/>
    </row>
    <row r="19" spans="1:9" ht="12.75">
      <c r="A19" s="244" t="s">
        <v>191</v>
      </c>
      <c r="B19" s="243">
        <v>337742</v>
      </c>
      <c r="C19" s="243"/>
      <c r="D19" s="243"/>
      <c r="E19" s="243"/>
      <c r="F19" s="243"/>
      <c r="G19" s="243"/>
      <c r="H19" s="243">
        <f>SUM(B19:G19)</f>
        <v>337742</v>
      </c>
      <c r="I19" s="340"/>
    </row>
    <row r="20" spans="1:8" ht="12.75">
      <c r="A20" s="244" t="s">
        <v>192</v>
      </c>
      <c r="B20" s="243">
        <v>-796012</v>
      </c>
      <c r="C20" s="243"/>
      <c r="D20" s="243"/>
      <c r="E20" s="243"/>
      <c r="F20" s="243"/>
      <c r="G20" s="243"/>
      <c r="H20" s="243">
        <f>SUM(B20:G20)</f>
        <v>-796012</v>
      </c>
    </row>
    <row r="21" spans="1:8" ht="25.5">
      <c r="A21" s="154" t="s">
        <v>66</v>
      </c>
      <c r="B21" s="342"/>
      <c r="C21" s="342"/>
      <c r="D21" s="342"/>
      <c r="E21" s="342"/>
      <c r="F21" s="342"/>
      <c r="G21" s="342">
        <v>257316</v>
      </c>
      <c r="H21" s="342">
        <f>SUM(F21:G21)</f>
        <v>257316</v>
      </c>
    </row>
    <row r="22" spans="1:8" ht="25.5">
      <c r="A22" s="244" t="s">
        <v>67</v>
      </c>
      <c r="B22" s="322"/>
      <c r="C22" s="322"/>
      <c r="D22" s="322"/>
      <c r="E22" s="322"/>
      <c r="F22" s="322"/>
      <c r="G22" s="243"/>
      <c r="H22" s="243"/>
    </row>
    <row r="23" spans="1:8" ht="12.75">
      <c r="A23" s="244" t="s">
        <v>68</v>
      </c>
      <c r="B23" s="243"/>
      <c r="C23" s="243"/>
      <c r="D23" s="243"/>
      <c r="E23" s="243"/>
      <c r="F23" s="243"/>
      <c r="G23" s="243"/>
      <c r="H23" s="243"/>
    </row>
    <row r="24" spans="1:8" ht="12.75">
      <c r="A24" s="244" t="s">
        <v>69</v>
      </c>
      <c r="B24" s="322"/>
      <c r="C24" s="322"/>
      <c r="D24" s="322"/>
      <c r="E24" s="322"/>
      <c r="F24" s="322"/>
      <c r="G24" s="322"/>
      <c r="H24" s="243"/>
    </row>
    <row r="25" spans="1:8" ht="12.75">
      <c r="A25" s="244" t="s">
        <v>70</v>
      </c>
      <c r="B25" s="322"/>
      <c r="C25" s="322"/>
      <c r="D25" s="322"/>
      <c r="E25" s="322"/>
      <c r="F25" s="322"/>
      <c r="G25" s="322"/>
      <c r="H25" s="243"/>
    </row>
    <row r="26" spans="1:8" ht="38.25">
      <c r="A26" s="244" t="s">
        <v>249</v>
      </c>
      <c r="B26" s="322"/>
      <c r="C26" s="322"/>
      <c r="D26" s="322"/>
      <c r="E26" s="322"/>
      <c r="F26" s="322"/>
      <c r="G26" s="322"/>
      <c r="H26" s="243"/>
    </row>
    <row r="27" spans="1:8" ht="12.75">
      <c r="A27" s="244" t="s">
        <v>71</v>
      </c>
      <c r="B27" s="245"/>
      <c r="C27" s="243"/>
      <c r="D27" s="243"/>
      <c r="E27" s="243"/>
      <c r="F27" s="243"/>
      <c r="G27" s="243"/>
      <c r="H27" s="243"/>
    </row>
    <row r="28" spans="1:8" ht="12.75">
      <c r="A28" s="244" t="s">
        <v>72</v>
      </c>
      <c r="B28" s="323"/>
      <c r="C28" s="322"/>
      <c r="D28" s="322"/>
      <c r="E28" s="322"/>
      <c r="F28" s="322"/>
      <c r="G28" s="322"/>
      <c r="H28" s="243"/>
    </row>
    <row r="29" spans="1:8" ht="38.25">
      <c r="A29" s="244" t="s">
        <v>250</v>
      </c>
      <c r="B29" s="323"/>
      <c r="C29" s="322"/>
      <c r="D29" s="322"/>
      <c r="E29" s="322"/>
      <c r="F29" s="322"/>
      <c r="G29" s="322"/>
      <c r="H29" s="243"/>
    </row>
    <row r="30" spans="1:9" ht="12.75">
      <c r="A30" s="244" t="s">
        <v>71</v>
      </c>
      <c r="B30" s="243"/>
      <c r="C30" s="243"/>
      <c r="D30" s="243"/>
      <c r="E30" s="243"/>
      <c r="F30" s="243"/>
      <c r="G30" s="243"/>
      <c r="H30" s="243"/>
      <c r="I30" s="340"/>
    </row>
    <row r="31" spans="1:8" ht="12.75">
      <c r="A31" s="244" t="s">
        <v>72</v>
      </c>
      <c r="B31" s="322"/>
      <c r="C31" s="322">
        <v>25761</v>
      </c>
      <c r="D31" s="243">
        <v>398164</v>
      </c>
      <c r="E31" s="322"/>
      <c r="F31" s="322"/>
      <c r="G31" s="322"/>
      <c r="H31" s="322">
        <f>C31+D31</f>
        <v>423925</v>
      </c>
    </row>
    <row r="32" spans="1:8" ht="12.75">
      <c r="A32" s="244" t="s">
        <v>193</v>
      </c>
      <c r="B32" s="322"/>
      <c r="C32" s="322"/>
      <c r="D32" s="322"/>
      <c r="E32" s="322"/>
      <c r="F32" s="322"/>
      <c r="G32" s="322"/>
      <c r="H32" s="243"/>
    </row>
    <row r="33" spans="1:8" ht="25.5">
      <c r="A33" s="154" t="s">
        <v>73</v>
      </c>
      <c r="B33" s="343">
        <f>SUM(B17:B32)</f>
        <v>3079598</v>
      </c>
      <c r="C33" s="343">
        <f>C17-C31</f>
        <v>235322</v>
      </c>
      <c r="D33" s="343">
        <f>D17-D31</f>
        <v>-324349</v>
      </c>
      <c r="E33" s="343"/>
      <c r="F33" s="343">
        <f>F21+F17</f>
        <v>50755</v>
      </c>
      <c r="G33" s="343">
        <f>G21</f>
        <v>257316</v>
      </c>
      <c r="H33" s="342">
        <f>B33+C33+D33+F33+G33</f>
        <v>3298642</v>
      </c>
    </row>
    <row r="34" spans="1:8" ht="14.25" customHeight="1">
      <c r="A34" s="244" t="s">
        <v>212</v>
      </c>
      <c r="B34" s="342"/>
      <c r="C34" s="342"/>
      <c r="D34" s="342"/>
      <c r="E34" s="342"/>
      <c r="F34" s="342"/>
      <c r="G34" s="342"/>
      <c r="H34" s="342"/>
    </row>
    <row r="35" spans="1:9" ht="25.5">
      <c r="A35" s="154" t="s">
        <v>74</v>
      </c>
      <c r="B35" s="343">
        <f>SUM(B19:B34)</f>
        <v>2621328</v>
      </c>
      <c r="C35" s="343">
        <f>C19-C33</f>
        <v>-235322</v>
      </c>
      <c r="D35" s="343">
        <f>D33</f>
        <v>-324349</v>
      </c>
      <c r="E35" s="343"/>
      <c r="F35" s="343">
        <f>F33</f>
        <v>50755</v>
      </c>
      <c r="G35" s="343">
        <f>G33</f>
        <v>257316</v>
      </c>
      <c r="H35" s="380">
        <f>H17+H19+H20+H21-H31</f>
        <v>3298642</v>
      </c>
      <c r="I35" s="186"/>
    </row>
    <row r="36" spans="1:9" ht="12.75">
      <c r="A36" s="155"/>
      <c r="B36" s="246"/>
      <c r="C36" s="246"/>
      <c r="D36" s="247"/>
      <c r="E36" s="247"/>
      <c r="F36" s="247"/>
      <c r="G36" s="247"/>
      <c r="H36" s="248"/>
      <c r="I36" s="186"/>
    </row>
    <row r="37" spans="1:8" ht="12.75">
      <c r="A37" s="426" t="str">
        <f>'справка № 3-КИС-ОПП'!A39:A39</f>
        <v>Дата: 03.01.2012 г.   Съставител: Г. Андонова</v>
      </c>
      <c r="B37" s="387"/>
      <c r="C37" s="387"/>
      <c r="D37" s="159"/>
      <c r="E37" s="249"/>
      <c r="F37" s="159" t="str">
        <f>'справка № 3-КИС-ОПП'!E39:E39</f>
        <v>Изпълнителен директор: Н. Василев</v>
      </c>
      <c r="G37" s="334"/>
      <c r="H37" s="334"/>
    </row>
    <row r="38" spans="1:9" ht="12.75">
      <c r="A38" s="250"/>
      <c r="C38" s="8" t="s">
        <v>313</v>
      </c>
      <c r="E38" s="250"/>
      <c r="F38" s="192"/>
      <c r="I38" s="189"/>
    </row>
    <row r="39" spans="2:9" ht="12.75">
      <c r="B39" s="250"/>
      <c r="C39" s="250"/>
      <c r="D39" s="250"/>
      <c r="E39" s="250"/>
      <c r="F39" s="8" t="str">
        <f>'справка № 3-КИС-ОПП'!E41</f>
        <v>Председател на СД: Н. Янков</v>
      </c>
      <c r="H39" s="248"/>
      <c r="I39" s="189"/>
    </row>
    <row r="40" spans="1:8" ht="12.75">
      <c r="A40" s="251"/>
      <c r="B40" s="252"/>
      <c r="C40" s="252"/>
      <c r="D40" s="252"/>
      <c r="E40" s="252"/>
      <c r="F40" s="252"/>
      <c r="G40" s="252"/>
      <c r="H40" s="253"/>
    </row>
    <row r="41" spans="1:8" ht="12.75">
      <c r="A41" s="251"/>
      <c r="B41" s="252"/>
      <c r="C41" s="252"/>
      <c r="D41" s="252"/>
      <c r="E41" s="252"/>
      <c r="F41" s="252"/>
      <c r="G41" s="252"/>
      <c r="H41" s="253"/>
    </row>
    <row r="42" ht="15" customHeight="1"/>
  </sheetData>
  <sheetProtection/>
  <mergeCells count="14">
    <mergeCell ref="A37:C37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A4:C4"/>
    <mergeCell ref="G4:H4"/>
    <mergeCell ref="D8:D9"/>
    <mergeCell ref="E8:E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33:G33 D13 F13 B24:G26 B35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 D32 E31:G32 B31:C32 B28:G29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2"/>
  <sheetViews>
    <sheetView zoomScale="106" zoomScaleNormal="106" zoomScalePageLayoutView="0" workbookViewId="0" topLeftCell="A1">
      <selection activeCell="B23" sqref="B23"/>
    </sheetView>
  </sheetViews>
  <sheetFormatPr defaultColWidth="9.140625" defaultRowHeight="12.75"/>
  <cols>
    <col min="1" max="1" width="30.7109375" style="106" customWidth="1"/>
    <col min="2" max="2" width="14.57421875" style="106" customWidth="1"/>
    <col min="3" max="3" width="10.140625" style="106" customWidth="1"/>
    <col min="4" max="4" width="10.7109375" style="106" customWidth="1"/>
    <col min="5" max="5" width="10.00390625" style="106" customWidth="1"/>
    <col min="6" max="6" width="7.7109375" style="106" customWidth="1"/>
    <col min="7" max="7" width="7.28125" style="106" customWidth="1"/>
    <col min="8" max="8" width="11.28125" style="106" customWidth="1"/>
    <col min="9" max="10" width="10.140625" style="106" customWidth="1"/>
    <col min="11" max="11" width="8.57421875" style="106" customWidth="1"/>
    <col min="12" max="12" width="8.8515625" style="106" customWidth="1"/>
    <col min="13" max="13" width="7.7109375" style="106" customWidth="1"/>
    <col min="14" max="14" width="8.00390625" style="106" customWidth="1"/>
    <col min="15" max="15" width="12.140625" style="106" customWidth="1"/>
    <col min="16" max="16" width="11.00390625" style="106" customWidth="1"/>
    <col min="17" max="16384" width="9.140625" style="45" customWidth="1"/>
  </cols>
  <sheetData>
    <row r="1" spans="14:16" ht="12.75">
      <c r="N1" s="330"/>
      <c r="O1" s="330"/>
      <c r="P1" s="330" t="s">
        <v>251</v>
      </c>
    </row>
    <row r="2" spans="1:16" ht="21.75" customHeight="1">
      <c r="A2" s="396" t="s">
        <v>194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16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9"/>
      <c r="M3" s="109"/>
      <c r="N3" s="109"/>
      <c r="O3" s="109"/>
      <c r="P3" s="109"/>
    </row>
    <row r="4" spans="1:16" ht="12.75">
      <c r="A4" s="384" t="s">
        <v>288</v>
      </c>
      <c r="B4" s="385"/>
      <c r="C4" s="385"/>
      <c r="D4" s="385"/>
      <c r="E4" s="385"/>
      <c r="F4" s="110"/>
      <c r="G4" s="110"/>
      <c r="H4" s="110"/>
      <c r="I4" s="110"/>
      <c r="J4" s="110"/>
      <c r="K4" s="111"/>
      <c r="L4" s="45"/>
      <c r="M4" s="2"/>
      <c r="N4" s="382" t="s">
        <v>287</v>
      </c>
      <c r="O4" s="382"/>
      <c r="P4" s="382"/>
    </row>
    <row r="5" spans="1:16" ht="12.75">
      <c r="A5" s="112" t="str">
        <f>'справка № 4-КИС-ОСК'!A5</f>
        <v>Отчетен период: 31.12.2011 г.</v>
      </c>
      <c r="B5" s="331"/>
      <c r="C5" s="331"/>
      <c r="D5" s="331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14"/>
    </row>
    <row r="6" spans="1:16" ht="12.7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5"/>
      <c r="P6" s="107" t="s">
        <v>75</v>
      </c>
    </row>
    <row r="7" spans="1:16" s="47" customFormat="1" ht="39" customHeight="1">
      <c r="A7" s="428" t="s">
        <v>56</v>
      </c>
      <c r="B7" s="117" t="s">
        <v>114</v>
      </c>
      <c r="C7" s="117"/>
      <c r="D7" s="117"/>
      <c r="E7" s="117"/>
      <c r="F7" s="117" t="s">
        <v>115</v>
      </c>
      <c r="G7" s="117"/>
      <c r="H7" s="386" t="s">
        <v>119</v>
      </c>
      <c r="I7" s="117" t="s">
        <v>120</v>
      </c>
      <c r="J7" s="117"/>
      <c r="K7" s="117"/>
      <c r="L7" s="117"/>
      <c r="M7" s="117" t="s">
        <v>115</v>
      </c>
      <c r="N7" s="117"/>
      <c r="O7" s="386" t="s">
        <v>116</v>
      </c>
      <c r="P7" s="386" t="s">
        <v>117</v>
      </c>
    </row>
    <row r="8" spans="1:16" s="47" customFormat="1" ht="51">
      <c r="A8" s="428"/>
      <c r="B8" s="116" t="s">
        <v>355</v>
      </c>
      <c r="C8" s="116" t="s">
        <v>356</v>
      </c>
      <c r="D8" s="116" t="s">
        <v>357</v>
      </c>
      <c r="E8" s="116" t="s">
        <v>358</v>
      </c>
      <c r="F8" s="116" t="s">
        <v>359</v>
      </c>
      <c r="G8" s="116" t="s">
        <v>360</v>
      </c>
      <c r="H8" s="427"/>
      <c r="I8" s="116" t="s">
        <v>355</v>
      </c>
      <c r="J8" s="116" t="s">
        <v>361</v>
      </c>
      <c r="K8" s="116" t="s">
        <v>362</v>
      </c>
      <c r="L8" s="116" t="s">
        <v>363</v>
      </c>
      <c r="M8" s="116" t="s">
        <v>359</v>
      </c>
      <c r="N8" s="116" t="s">
        <v>360</v>
      </c>
      <c r="O8" s="427"/>
      <c r="P8" s="427"/>
    </row>
    <row r="9" spans="1:16" s="47" customFormat="1" ht="12.75">
      <c r="A9" s="118" t="s">
        <v>6</v>
      </c>
      <c r="B9" s="116">
        <v>1</v>
      </c>
      <c r="C9" s="116">
        <v>2</v>
      </c>
      <c r="D9" s="116">
        <v>3</v>
      </c>
      <c r="E9" s="116">
        <v>4</v>
      </c>
      <c r="F9" s="116">
        <v>5</v>
      </c>
      <c r="G9" s="116">
        <v>6</v>
      </c>
      <c r="H9" s="116">
        <v>7</v>
      </c>
      <c r="I9" s="116">
        <v>8</v>
      </c>
      <c r="J9" s="116">
        <v>9</v>
      </c>
      <c r="K9" s="116">
        <v>10</v>
      </c>
      <c r="L9" s="116">
        <v>11</v>
      </c>
      <c r="M9" s="116">
        <v>12</v>
      </c>
      <c r="N9" s="116">
        <v>13</v>
      </c>
      <c r="O9" s="116">
        <v>14</v>
      </c>
      <c r="P9" s="116">
        <v>15</v>
      </c>
    </row>
    <row r="10" spans="1:49" ht="15" customHeight="1">
      <c r="A10" s="119" t="s">
        <v>252</v>
      </c>
      <c r="B10" s="120"/>
      <c r="C10" s="120"/>
      <c r="D10" s="120"/>
      <c r="E10" s="121"/>
      <c r="F10" s="122"/>
      <c r="G10" s="122"/>
      <c r="H10" s="121"/>
      <c r="I10" s="122"/>
      <c r="J10" s="122"/>
      <c r="K10" s="122"/>
      <c r="L10" s="121"/>
      <c r="M10" s="122"/>
      <c r="N10" s="122"/>
      <c r="O10" s="121"/>
      <c r="P10" s="121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49" ht="15" customHeight="1">
      <c r="A11" s="123" t="s">
        <v>253</v>
      </c>
      <c r="B11" s="124"/>
      <c r="C11" s="125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ht="15" customHeight="1">
      <c r="A12" s="123" t="s">
        <v>179</v>
      </c>
      <c r="B12" s="124"/>
      <c r="C12" s="127"/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1:49" ht="15" customHeight="1">
      <c r="A13" s="129" t="s">
        <v>177</v>
      </c>
      <c r="B13" s="130"/>
      <c r="C13" s="131"/>
      <c r="D13" s="131"/>
      <c r="E13" s="128"/>
      <c r="F13" s="132"/>
      <c r="G13" s="132"/>
      <c r="H13" s="128"/>
      <c r="I13" s="132"/>
      <c r="J13" s="132"/>
      <c r="K13" s="132"/>
      <c r="L13" s="128"/>
      <c r="M13" s="132"/>
      <c r="N13" s="132"/>
      <c r="O13" s="128"/>
      <c r="P13" s="12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1:49" ht="15" customHeight="1">
      <c r="A14" s="123" t="s">
        <v>180</v>
      </c>
      <c r="B14" s="130"/>
      <c r="C14" s="131"/>
      <c r="D14" s="131"/>
      <c r="E14" s="128"/>
      <c r="F14" s="132"/>
      <c r="G14" s="132"/>
      <c r="H14" s="128"/>
      <c r="I14" s="132"/>
      <c r="J14" s="132"/>
      <c r="K14" s="132"/>
      <c r="L14" s="128"/>
      <c r="M14" s="132"/>
      <c r="N14" s="132"/>
      <c r="O14" s="128"/>
      <c r="P14" s="12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49" ht="15" customHeight="1">
      <c r="A15" s="123" t="s">
        <v>11</v>
      </c>
      <c r="B15" s="131"/>
      <c r="C15" s="131"/>
      <c r="D15" s="131"/>
      <c r="E15" s="128"/>
      <c r="F15" s="132"/>
      <c r="G15" s="132"/>
      <c r="H15" s="128"/>
      <c r="I15" s="132"/>
      <c r="J15" s="132"/>
      <c r="K15" s="132"/>
      <c r="L15" s="128"/>
      <c r="M15" s="132"/>
      <c r="N15" s="132"/>
      <c r="O15" s="128"/>
      <c r="P15" s="12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ht="15" customHeight="1">
      <c r="A16" s="123" t="s">
        <v>254</v>
      </c>
      <c r="B16" s="131"/>
      <c r="C16" s="131"/>
      <c r="D16" s="131"/>
      <c r="E16" s="128"/>
      <c r="F16" s="132"/>
      <c r="G16" s="132"/>
      <c r="H16" s="128"/>
      <c r="I16" s="132"/>
      <c r="J16" s="132"/>
      <c r="K16" s="132"/>
      <c r="L16" s="128"/>
      <c r="M16" s="132"/>
      <c r="N16" s="132"/>
      <c r="O16" s="128"/>
      <c r="P16" s="128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 ht="15" customHeight="1">
      <c r="A17" s="133" t="s">
        <v>255</v>
      </c>
      <c r="B17" s="131"/>
      <c r="C17" s="131"/>
      <c r="D17" s="131"/>
      <c r="E17" s="128"/>
      <c r="F17" s="132"/>
      <c r="G17" s="132"/>
      <c r="H17" s="128"/>
      <c r="I17" s="132"/>
      <c r="J17" s="132"/>
      <c r="K17" s="132"/>
      <c r="L17" s="128"/>
      <c r="M17" s="132"/>
      <c r="N17" s="132"/>
      <c r="O17" s="128"/>
      <c r="P17" s="12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ht="12.75">
      <c r="A18" s="134"/>
      <c r="B18" s="135"/>
      <c r="C18" s="135"/>
      <c r="D18" s="135"/>
      <c r="E18" s="136"/>
      <c r="F18" s="137"/>
      <c r="G18" s="137"/>
      <c r="H18" s="136"/>
      <c r="I18" s="137"/>
      <c r="J18" s="137"/>
      <c r="K18" s="137"/>
      <c r="L18" s="136"/>
      <c r="M18" s="137"/>
      <c r="N18" s="137"/>
      <c r="O18" s="136"/>
      <c r="P18" s="136"/>
      <c r="Q18" s="51"/>
      <c r="R18" s="51"/>
      <c r="S18" s="51"/>
      <c r="T18" s="51"/>
      <c r="U18" s="51"/>
      <c r="V18" s="51"/>
      <c r="W18" s="49"/>
      <c r="X18" s="49"/>
      <c r="Y18" s="49"/>
      <c r="Z18" s="49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ht="15" customHeight="1">
      <c r="A19" s="138" t="str">
        <f>'справка № 4-КИС-ОСК'!A37:C37</f>
        <v>Дата: 03.01.2012 г.   Съставител: Г. Андонова</v>
      </c>
      <c r="B19" s="139"/>
      <c r="C19" s="139"/>
      <c r="D19" s="139"/>
      <c r="E19" s="140"/>
      <c r="F19" s="140"/>
      <c r="G19" s="140"/>
      <c r="H19" s="140"/>
      <c r="I19" s="383"/>
      <c r="J19" s="383"/>
      <c r="K19" s="77" t="str">
        <f>'справка № 4-КИС-ОСК'!F37</f>
        <v>Изпълнителен директор: Н. Василев</v>
      </c>
      <c r="L19" s="141"/>
      <c r="M19" s="141"/>
      <c r="N19" s="137"/>
      <c r="O19" s="136"/>
      <c r="P19" s="136"/>
      <c r="Q19" s="51"/>
      <c r="R19" s="51"/>
      <c r="S19" s="51"/>
      <c r="T19" s="51"/>
      <c r="U19" s="51"/>
      <c r="V19" s="51"/>
      <c r="W19" s="49"/>
      <c r="X19" s="49"/>
      <c r="Y19" s="49"/>
      <c r="Z19" s="49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s="50" customFormat="1" ht="15" customHeight="1">
      <c r="A20" s="142"/>
      <c r="B20" s="142"/>
      <c r="C20" s="142"/>
      <c r="D20" s="142"/>
      <c r="E20" s="142"/>
      <c r="F20" s="142"/>
      <c r="G20" s="142"/>
      <c r="H20" s="142"/>
      <c r="I20" s="77"/>
      <c r="J20" s="142"/>
      <c r="L20" s="142"/>
      <c r="M20" s="142"/>
      <c r="N20" s="142"/>
      <c r="O20" s="142"/>
      <c r="P20" s="142"/>
      <c r="Q20" s="52"/>
      <c r="R20" s="52"/>
      <c r="S20" s="52"/>
      <c r="T20" s="52"/>
      <c r="U20" s="52"/>
      <c r="V20" s="52"/>
      <c r="W20" s="53"/>
      <c r="X20" s="53"/>
      <c r="Y20" s="53"/>
      <c r="Z20" s="53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</row>
    <row r="21" spans="1:49" s="50" customFormat="1" ht="16.5" customHeight="1">
      <c r="A21" s="143"/>
      <c r="B21" s="142"/>
      <c r="C21" s="142"/>
      <c r="D21" s="142"/>
      <c r="E21" s="142"/>
      <c r="F21" s="142"/>
      <c r="G21" s="142"/>
      <c r="H21" s="142"/>
      <c r="I21" s="142"/>
      <c r="J21" s="142"/>
      <c r="K21" s="1" t="str">
        <f>'справка № 4-КИС-ОСК'!F39</f>
        <v>Председател на СД: Н. Янков</v>
      </c>
      <c r="L21" s="142"/>
      <c r="M21" s="142"/>
      <c r="N21" s="142"/>
      <c r="O21" s="142"/>
      <c r="P21" s="142"/>
      <c r="Q21" s="52"/>
      <c r="R21" s="52"/>
      <c r="S21" s="52"/>
      <c r="T21" s="52"/>
      <c r="U21" s="52"/>
      <c r="V21" s="52"/>
      <c r="W21" s="53"/>
      <c r="X21" s="53"/>
      <c r="Y21" s="53"/>
      <c r="Z21" s="53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</row>
    <row r="22" spans="1:49" s="50" customFormat="1" ht="12.75">
      <c r="A22" s="143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52"/>
      <c r="R22" s="52"/>
      <c r="S22" s="52"/>
      <c r="T22" s="52"/>
      <c r="U22" s="52"/>
      <c r="V22" s="52"/>
      <c r="W22" s="53"/>
      <c r="X22" s="53"/>
      <c r="Y22" s="53"/>
      <c r="Z22" s="53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</row>
    <row r="23" spans="1:49" s="50" customFormat="1" ht="20.25" customHeight="1">
      <c r="A23" s="143"/>
      <c r="B23" s="142"/>
      <c r="C23" s="144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52"/>
      <c r="R23" s="52"/>
      <c r="S23" s="52"/>
      <c r="T23" s="52"/>
      <c r="U23" s="52"/>
      <c r="V23" s="52"/>
      <c r="W23" s="53"/>
      <c r="X23" s="53"/>
      <c r="Y23" s="53"/>
      <c r="Z23" s="53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</row>
    <row r="24" spans="1:49" s="50" customFormat="1" ht="30.75" customHeight="1">
      <c r="A24" s="143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52"/>
      <c r="R24" s="52"/>
      <c r="S24" s="52"/>
      <c r="T24" s="52"/>
      <c r="U24" s="52"/>
      <c r="V24" s="52"/>
      <c r="W24" s="53"/>
      <c r="X24" s="53"/>
      <c r="Y24" s="53"/>
      <c r="Z24" s="53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</row>
    <row r="25" spans="1:49" s="50" customFormat="1" ht="12.75">
      <c r="A25" s="143"/>
      <c r="B25" s="137"/>
      <c r="C25" s="137"/>
      <c r="D25" s="137"/>
      <c r="E25" s="142"/>
      <c r="F25" s="137"/>
      <c r="G25" s="137"/>
      <c r="H25" s="142"/>
      <c r="I25" s="137"/>
      <c r="J25" s="137"/>
      <c r="K25" s="137"/>
      <c r="L25" s="142"/>
      <c r="M25" s="137"/>
      <c r="N25" s="137"/>
      <c r="O25" s="142"/>
      <c r="P25" s="142"/>
      <c r="Q25" s="52"/>
      <c r="R25" s="52"/>
      <c r="S25" s="52"/>
      <c r="T25" s="52"/>
      <c r="U25" s="52"/>
      <c r="V25" s="52"/>
      <c r="W25" s="53"/>
      <c r="X25" s="53"/>
      <c r="Y25" s="53"/>
      <c r="Z25" s="53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1:49" s="50" customFormat="1" ht="12.75">
      <c r="A26" s="143"/>
      <c r="B26" s="137"/>
      <c r="C26" s="137"/>
      <c r="D26" s="137"/>
      <c r="E26" s="142"/>
      <c r="F26" s="137"/>
      <c r="G26" s="137"/>
      <c r="H26" s="142"/>
      <c r="I26" s="137"/>
      <c r="J26" s="137"/>
      <c r="K26" s="137"/>
      <c r="L26" s="142"/>
      <c r="M26" s="137"/>
      <c r="N26" s="137"/>
      <c r="O26" s="142"/>
      <c r="P26" s="142"/>
      <c r="Q26" s="52"/>
      <c r="R26" s="52"/>
      <c r="S26" s="52"/>
      <c r="T26" s="52"/>
      <c r="U26" s="52"/>
      <c r="V26" s="52"/>
      <c r="W26" s="53"/>
      <c r="X26" s="53"/>
      <c r="Y26" s="53"/>
      <c r="Z26" s="53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s="50" customFormat="1" ht="12.75">
      <c r="A27" s="144"/>
      <c r="B27" s="137"/>
      <c r="C27" s="137"/>
      <c r="D27" s="137"/>
      <c r="E27" s="142"/>
      <c r="F27" s="137"/>
      <c r="G27" s="137"/>
      <c r="H27" s="142"/>
      <c r="I27" s="137"/>
      <c r="J27" s="137"/>
      <c r="K27" s="137"/>
      <c r="L27" s="142"/>
      <c r="M27" s="137"/>
      <c r="N27" s="137"/>
      <c r="O27" s="142"/>
      <c r="P27" s="142"/>
      <c r="Q27" s="52"/>
      <c r="R27" s="52"/>
      <c r="S27" s="52"/>
      <c r="T27" s="52"/>
      <c r="U27" s="52"/>
      <c r="V27" s="52"/>
      <c r="W27" s="53"/>
      <c r="X27" s="53"/>
      <c r="Y27" s="53"/>
      <c r="Z27" s="53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</row>
    <row r="28" spans="1:49" s="50" customFormat="1" ht="12.75">
      <c r="A28" s="144"/>
      <c r="B28" s="137"/>
      <c r="C28" s="137"/>
      <c r="D28" s="137"/>
      <c r="E28" s="142"/>
      <c r="F28" s="137"/>
      <c r="G28" s="137"/>
      <c r="H28" s="142"/>
      <c r="I28" s="137"/>
      <c r="J28" s="137"/>
      <c r="K28" s="137"/>
      <c r="L28" s="142"/>
      <c r="M28" s="137"/>
      <c r="N28" s="137"/>
      <c r="O28" s="142"/>
      <c r="P28" s="142"/>
      <c r="Q28" s="52"/>
      <c r="R28" s="52"/>
      <c r="S28" s="52"/>
      <c r="T28" s="52"/>
      <c r="U28" s="52"/>
      <c r="V28" s="52"/>
      <c r="W28" s="53"/>
      <c r="X28" s="53"/>
      <c r="Y28" s="53"/>
      <c r="Z28" s="53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</row>
    <row r="29" spans="1:49" s="50" customFormat="1" ht="12.75">
      <c r="A29" s="143"/>
      <c r="B29" s="137"/>
      <c r="C29" s="137"/>
      <c r="D29" s="137"/>
      <c r="E29" s="142"/>
      <c r="F29" s="137"/>
      <c r="G29" s="137"/>
      <c r="H29" s="142"/>
      <c r="I29" s="137"/>
      <c r="J29" s="137"/>
      <c r="K29" s="137"/>
      <c r="L29" s="142"/>
      <c r="M29" s="137"/>
      <c r="N29" s="137"/>
      <c r="O29" s="142"/>
      <c r="P29" s="142"/>
      <c r="Q29" s="52"/>
      <c r="R29" s="52"/>
      <c r="S29" s="52"/>
      <c r="T29" s="52"/>
      <c r="U29" s="52"/>
      <c r="V29" s="52"/>
      <c r="W29" s="53"/>
      <c r="X29" s="53"/>
      <c r="Y29" s="53"/>
      <c r="Z29" s="53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1:49" s="50" customFormat="1" ht="31.5" customHeight="1">
      <c r="A30" s="145"/>
      <c r="B30" s="137"/>
      <c r="C30" s="137"/>
      <c r="D30" s="137"/>
      <c r="E30" s="142"/>
      <c r="F30" s="137"/>
      <c r="G30" s="137"/>
      <c r="H30" s="142"/>
      <c r="I30" s="137"/>
      <c r="J30" s="137"/>
      <c r="K30" s="137"/>
      <c r="L30" s="142"/>
      <c r="M30" s="137"/>
      <c r="N30" s="137"/>
      <c r="O30" s="142"/>
      <c r="P30" s="142"/>
      <c r="Q30" s="52"/>
      <c r="R30" s="52"/>
      <c r="S30" s="52"/>
      <c r="T30" s="52"/>
      <c r="U30" s="52"/>
      <c r="V30" s="52"/>
      <c r="W30" s="53"/>
      <c r="X30" s="53"/>
      <c r="Y30" s="53"/>
      <c r="Z30" s="53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</row>
    <row r="31" spans="1:49" s="50" customFormat="1" ht="12.75">
      <c r="A31" s="144"/>
      <c r="B31" s="137"/>
      <c r="C31" s="137"/>
      <c r="D31" s="137"/>
      <c r="E31" s="142"/>
      <c r="F31" s="137"/>
      <c r="G31" s="137"/>
      <c r="H31" s="142"/>
      <c r="I31" s="137"/>
      <c r="J31" s="137"/>
      <c r="K31" s="137"/>
      <c r="L31" s="142"/>
      <c r="M31" s="137"/>
      <c r="N31" s="137"/>
      <c r="O31" s="142"/>
      <c r="P31" s="142"/>
      <c r="Q31" s="52"/>
      <c r="R31" s="52"/>
      <c r="S31" s="52"/>
      <c r="T31" s="52"/>
      <c r="U31" s="52"/>
      <c r="V31" s="52"/>
      <c r="W31" s="53"/>
      <c r="X31" s="53"/>
      <c r="Y31" s="53"/>
      <c r="Z31" s="53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</row>
    <row r="32" spans="1:49" ht="12.75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51"/>
      <c r="R32" s="51"/>
      <c r="S32" s="51"/>
      <c r="T32" s="51"/>
      <c r="U32" s="51"/>
      <c r="V32" s="51"/>
      <c r="W32" s="49"/>
      <c r="X32" s="49"/>
      <c r="Y32" s="49"/>
      <c r="Z32" s="4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</row>
    <row r="33" spans="1:49" ht="12.75">
      <c r="A33" s="148"/>
      <c r="B33" s="135"/>
      <c r="C33" s="135"/>
      <c r="D33" s="135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55"/>
      <c r="R33" s="55"/>
      <c r="S33" s="55"/>
      <c r="T33" s="55"/>
      <c r="U33" s="55"/>
      <c r="V33" s="55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4:49" ht="12.75">
      <c r="N34" s="149"/>
      <c r="O34" s="149"/>
      <c r="P34" s="149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</row>
    <row r="35" spans="1:49" ht="12.75">
      <c r="A35" s="109"/>
      <c r="B35" s="139"/>
      <c r="C35" s="139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</row>
    <row r="36" spans="1:49" ht="12.75">
      <c r="A36" s="150"/>
      <c r="B36" s="139"/>
      <c r="C36" s="139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</row>
    <row r="37" spans="1:49" ht="12.75">
      <c r="A37" s="138"/>
      <c r="B37" s="139"/>
      <c r="C37" s="139"/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</row>
    <row r="38" spans="1:49" ht="12.75">
      <c r="A38" s="109"/>
      <c r="B38" s="139"/>
      <c r="C38" s="139"/>
      <c r="D38" s="139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</row>
    <row r="39" spans="1:49" ht="12.75">
      <c r="A39" s="109"/>
      <c r="B39" s="139"/>
      <c r="C39" s="139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</row>
    <row r="40" spans="1:49" ht="12.75">
      <c r="A40" s="109"/>
      <c r="B40" s="139"/>
      <c r="C40" s="139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</row>
    <row r="41" spans="2:49" ht="12.75">
      <c r="B41" s="151"/>
      <c r="C41" s="151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</row>
    <row r="42" spans="2:49" ht="12.75">
      <c r="B42" s="151"/>
      <c r="C42" s="151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2:49" ht="12.75">
      <c r="B43" s="151"/>
      <c r="C43" s="151"/>
      <c r="D43" s="151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2:49" ht="12.75">
      <c r="B44" s="151"/>
      <c r="C44" s="151"/>
      <c r="D44" s="151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2:49" ht="12.75">
      <c r="B45" s="151"/>
      <c r="C45" s="151"/>
      <c r="D45" s="1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2:49" ht="12.75">
      <c r="B46" s="151"/>
      <c r="C46" s="151"/>
      <c r="D46" s="151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2:49" ht="12.75">
      <c r="B47" s="151"/>
      <c r="C47" s="151"/>
      <c r="D47" s="151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2:49" ht="12.75">
      <c r="B48" s="151"/>
      <c r="C48" s="151"/>
      <c r="D48" s="151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2:49" ht="12.75">
      <c r="B49" s="151"/>
      <c r="C49" s="151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2:49" ht="12.75">
      <c r="B50" s="151"/>
      <c r="C50" s="151"/>
      <c r="D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2:49" ht="12.75">
      <c r="B51" s="151"/>
      <c r="C51" s="151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2:49" ht="12.75">
      <c r="B52" s="151"/>
      <c r="C52" s="151"/>
      <c r="D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2:49" ht="12.75">
      <c r="B53" s="151"/>
      <c r="C53" s="151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2:49" ht="12.75">
      <c r="B54" s="151"/>
      <c r="C54" s="151"/>
      <c r="D54" s="151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2:49" ht="12.75">
      <c r="B55" s="151"/>
      <c r="C55" s="151"/>
      <c r="D55" s="151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2:49" ht="12.75">
      <c r="B56" s="151"/>
      <c r="C56" s="151"/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2:49" ht="12.75">
      <c r="B57" s="151"/>
      <c r="C57" s="151"/>
      <c r="D57" s="151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2:49" ht="12.75">
      <c r="B58" s="152"/>
      <c r="C58" s="151"/>
      <c r="D58" s="151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2:49" ht="12.75">
      <c r="B59" s="152"/>
      <c r="C59" s="151"/>
      <c r="D59" s="151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2:49" ht="12.75">
      <c r="B60" s="152"/>
      <c r="C60" s="151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2:49" ht="12.75">
      <c r="B61" s="152"/>
      <c r="C61" s="151"/>
      <c r="D61" s="151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</row>
    <row r="62" spans="3:4" ht="12.75">
      <c r="C62" s="153"/>
      <c r="D62" s="153"/>
    </row>
    <row r="63" spans="3:4" ht="12.75">
      <c r="C63" s="153"/>
      <c r="D63" s="153"/>
    </row>
    <row r="64" spans="3:4" ht="12.75">
      <c r="C64" s="153"/>
      <c r="D64" s="153"/>
    </row>
    <row r="65" spans="3:4" ht="12.75">
      <c r="C65" s="153"/>
      <c r="D65" s="153"/>
    </row>
    <row r="66" spans="3:4" ht="12.75">
      <c r="C66" s="153"/>
      <c r="D66" s="153"/>
    </row>
    <row r="67" spans="3:4" ht="12.75">
      <c r="C67" s="153"/>
      <c r="D67" s="153"/>
    </row>
    <row r="68" spans="3:4" ht="12.75">
      <c r="C68" s="153"/>
      <c r="D68" s="153"/>
    </row>
    <row r="69" spans="3:4" ht="12.75">
      <c r="C69" s="153"/>
      <c r="D69" s="153"/>
    </row>
    <row r="70" spans="3:4" ht="12.75">
      <c r="C70" s="153"/>
      <c r="D70" s="153"/>
    </row>
    <row r="71" spans="3:4" ht="12.75">
      <c r="C71" s="153"/>
      <c r="D71" s="153"/>
    </row>
    <row r="72" spans="3:4" ht="12.75">
      <c r="C72" s="153"/>
      <c r="D72" s="153"/>
    </row>
    <row r="73" spans="3:4" ht="12.75">
      <c r="C73" s="153"/>
      <c r="D73" s="153"/>
    </row>
    <row r="74" spans="3:4" ht="12.75">
      <c r="C74" s="153"/>
      <c r="D74" s="153"/>
    </row>
    <row r="75" spans="3:4" ht="12.75">
      <c r="C75" s="153"/>
      <c r="D75" s="153"/>
    </row>
    <row r="76" spans="3:4" ht="12.75">
      <c r="C76" s="153"/>
      <c r="D76" s="153"/>
    </row>
    <row r="77" spans="3:4" ht="12.75">
      <c r="C77" s="153"/>
      <c r="D77" s="153"/>
    </row>
    <row r="78" spans="3:4" ht="12.75">
      <c r="C78" s="153"/>
      <c r="D78" s="153"/>
    </row>
    <row r="79" spans="3:4" ht="12.75">
      <c r="C79" s="153"/>
      <c r="D79" s="153"/>
    </row>
    <row r="80" spans="3:4" ht="12.75">
      <c r="C80" s="153"/>
      <c r="D80" s="153"/>
    </row>
    <row r="81" spans="3:4" ht="12.75">
      <c r="C81" s="153"/>
      <c r="D81" s="153"/>
    </row>
    <row r="82" spans="3:4" ht="12.75">
      <c r="C82" s="153"/>
      <c r="D82" s="153"/>
    </row>
    <row r="83" spans="3:4" ht="12.75">
      <c r="C83" s="153"/>
      <c r="D83" s="153"/>
    </row>
    <row r="84" spans="3:4" ht="12.75">
      <c r="C84" s="153"/>
      <c r="D84" s="153"/>
    </row>
    <row r="85" spans="3:4" ht="12.75">
      <c r="C85" s="153"/>
      <c r="D85" s="153"/>
    </row>
    <row r="86" spans="3:4" ht="12.75">
      <c r="C86" s="153"/>
      <c r="D86" s="153"/>
    </row>
    <row r="87" spans="3:4" ht="12.75">
      <c r="C87" s="153"/>
      <c r="D87" s="153"/>
    </row>
    <row r="88" spans="3:4" ht="12.75">
      <c r="C88" s="153"/>
      <c r="D88" s="153"/>
    </row>
    <row r="89" spans="3:4" ht="12.75">
      <c r="C89" s="153"/>
      <c r="D89" s="153"/>
    </row>
    <row r="90" spans="3:4" ht="12.75">
      <c r="C90" s="153"/>
      <c r="D90" s="153"/>
    </row>
    <row r="91" spans="3:4" ht="12.75">
      <c r="C91" s="153"/>
      <c r="D91" s="153"/>
    </row>
    <row r="92" spans="3:4" ht="12.75">
      <c r="C92" s="153"/>
      <c r="D92" s="153"/>
    </row>
    <row r="93" spans="3:4" ht="12.75">
      <c r="C93" s="153"/>
      <c r="D93" s="153"/>
    </row>
    <row r="94" spans="3:4" ht="12.75">
      <c r="C94" s="153"/>
      <c r="D94" s="153"/>
    </row>
    <row r="95" spans="3:4" ht="12.75">
      <c r="C95" s="153"/>
      <c r="D95" s="153"/>
    </row>
    <row r="96" spans="3:4" ht="12.75">
      <c r="C96" s="153"/>
      <c r="D96" s="153"/>
    </row>
    <row r="97" spans="3:4" ht="12.75">
      <c r="C97" s="153"/>
      <c r="D97" s="153"/>
    </row>
    <row r="98" spans="3:4" ht="12.75">
      <c r="C98" s="153"/>
      <c r="D98" s="153"/>
    </row>
    <row r="99" spans="3:4" ht="12.75">
      <c r="C99" s="153"/>
      <c r="D99" s="153"/>
    </row>
    <row r="100" spans="3:4" ht="12.75">
      <c r="C100" s="153"/>
      <c r="D100" s="153"/>
    </row>
    <row r="101" spans="3:4" ht="12.75">
      <c r="C101" s="153"/>
      <c r="D101" s="153"/>
    </row>
    <row r="102" spans="3:4" ht="12.75">
      <c r="C102" s="153"/>
      <c r="D102" s="153"/>
    </row>
    <row r="103" spans="3:4" ht="12.75">
      <c r="C103" s="153"/>
      <c r="D103" s="153"/>
    </row>
    <row r="104" spans="3:4" ht="12.75">
      <c r="C104" s="153"/>
      <c r="D104" s="153"/>
    </row>
    <row r="105" spans="3:4" ht="12.75">
      <c r="C105" s="153"/>
      <c r="D105" s="153"/>
    </row>
    <row r="106" spans="3:4" ht="12.75">
      <c r="C106" s="153"/>
      <c r="D106" s="153"/>
    </row>
    <row r="107" spans="3:4" ht="12.75">
      <c r="C107" s="153"/>
      <c r="D107" s="153"/>
    </row>
    <row r="108" spans="3:4" ht="12.75">
      <c r="C108" s="153"/>
      <c r="D108" s="153"/>
    </row>
    <row r="109" spans="3:4" ht="12.75">
      <c r="C109" s="153"/>
      <c r="D109" s="153"/>
    </row>
    <row r="110" spans="3:4" ht="12.75">
      <c r="C110" s="153"/>
      <c r="D110" s="153"/>
    </row>
    <row r="111" spans="3:4" ht="12.75">
      <c r="C111" s="153"/>
      <c r="D111" s="153"/>
    </row>
    <row r="112" spans="3:4" ht="12.75">
      <c r="C112" s="153"/>
      <c r="D112" s="153"/>
    </row>
    <row r="113" spans="3:4" ht="12.75">
      <c r="C113" s="153"/>
      <c r="D113" s="153"/>
    </row>
    <row r="114" spans="3:4" ht="12.75">
      <c r="C114" s="153"/>
      <c r="D114" s="153"/>
    </row>
    <row r="115" spans="3:4" ht="12.75">
      <c r="C115" s="153"/>
      <c r="D115" s="153"/>
    </row>
    <row r="116" spans="3:4" ht="12.75">
      <c r="C116" s="153"/>
      <c r="D116" s="153"/>
    </row>
    <row r="117" spans="3:4" ht="12.75">
      <c r="C117" s="153"/>
      <c r="D117" s="153"/>
    </row>
    <row r="118" spans="3:4" ht="12.75">
      <c r="C118" s="153"/>
      <c r="D118" s="153"/>
    </row>
    <row r="119" spans="3:4" ht="12.75">
      <c r="C119" s="153"/>
      <c r="D119" s="153"/>
    </row>
    <row r="120" spans="3:4" ht="12.75">
      <c r="C120" s="153"/>
      <c r="D120" s="153"/>
    </row>
    <row r="121" spans="3:4" ht="12.75">
      <c r="C121" s="153"/>
      <c r="D121" s="153"/>
    </row>
    <row r="122" spans="3:4" ht="12.75">
      <c r="C122" s="153"/>
      <c r="D122" s="153"/>
    </row>
    <row r="123" spans="3:4" ht="12.75">
      <c r="C123" s="153"/>
      <c r="D123" s="153"/>
    </row>
    <row r="124" spans="3:4" ht="12.75">
      <c r="C124" s="153"/>
      <c r="D124" s="153"/>
    </row>
    <row r="125" spans="3:4" ht="12.75">
      <c r="C125" s="153"/>
      <c r="D125" s="153"/>
    </row>
    <row r="126" spans="3:4" ht="12.75">
      <c r="C126" s="153"/>
      <c r="D126" s="153"/>
    </row>
    <row r="127" spans="3:4" ht="12.75">
      <c r="C127" s="153"/>
      <c r="D127" s="153"/>
    </row>
    <row r="128" spans="3:4" ht="12.75">
      <c r="C128" s="153"/>
      <c r="D128" s="153"/>
    </row>
    <row r="129" spans="3:4" ht="12.75">
      <c r="C129" s="153"/>
      <c r="D129" s="153"/>
    </row>
    <row r="130" spans="3:4" ht="12.75">
      <c r="C130" s="153"/>
      <c r="D130" s="153"/>
    </row>
    <row r="131" spans="3:4" ht="12.75">
      <c r="C131" s="153"/>
      <c r="D131" s="153"/>
    </row>
    <row r="132" spans="3:4" ht="12.75">
      <c r="C132" s="153"/>
      <c r="D132" s="153"/>
    </row>
    <row r="133" spans="3:4" ht="12.75">
      <c r="C133" s="153"/>
      <c r="D133" s="153"/>
    </row>
    <row r="134" spans="3:4" ht="12.75">
      <c r="C134" s="153"/>
      <c r="D134" s="153"/>
    </row>
    <row r="135" spans="3:4" ht="12.75">
      <c r="C135" s="153"/>
      <c r="D135" s="153"/>
    </row>
    <row r="136" spans="3:4" ht="12.75">
      <c r="C136" s="153"/>
      <c r="D136" s="153"/>
    </row>
    <row r="137" spans="3:4" ht="12.75">
      <c r="C137" s="153"/>
      <c r="D137" s="153"/>
    </row>
    <row r="138" spans="3:4" ht="12.75">
      <c r="C138" s="153"/>
      <c r="D138" s="153"/>
    </row>
    <row r="139" spans="3:4" ht="12.75">
      <c r="C139" s="153"/>
      <c r="D139" s="153"/>
    </row>
    <row r="140" spans="3:4" ht="12.75">
      <c r="C140" s="153"/>
      <c r="D140" s="153"/>
    </row>
    <row r="141" spans="3:4" ht="12.75">
      <c r="C141" s="153"/>
      <c r="D141" s="153"/>
    </row>
    <row r="142" spans="3:4" ht="12.75">
      <c r="C142" s="153"/>
      <c r="D142" s="153"/>
    </row>
    <row r="143" spans="3:4" ht="12.75">
      <c r="C143" s="153"/>
      <c r="D143" s="153"/>
    </row>
    <row r="144" spans="3:4" ht="12.75">
      <c r="C144" s="153"/>
      <c r="D144" s="153"/>
    </row>
    <row r="145" spans="3:4" ht="12.75">
      <c r="C145" s="153"/>
      <c r="D145" s="153"/>
    </row>
    <row r="146" spans="3:4" ht="12.75">
      <c r="C146" s="153"/>
      <c r="D146" s="153"/>
    </row>
    <row r="147" spans="3:4" ht="12.75">
      <c r="C147" s="153"/>
      <c r="D147" s="153"/>
    </row>
    <row r="148" spans="3:4" ht="12.75">
      <c r="C148" s="153"/>
      <c r="D148" s="153"/>
    </row>
    <row r="149" spans="3:4" ht="12.75">
      <c r="C149" s="153"/>
      <c r="D149" s="153"/>
    </row>
    <row r="150" spans="3:4" ht="12.75">
      <c r="C150" s="153"/>
      <c r="D150" s="153"/>
    </row>
    <row r="151" spans="3:4" ht="12.75">
      <c r="C151" s="153"/>
      <c r="D151" s="153"/>
    </row>
    <row r="152" spans="3:4" ht="12.75">
      <c r="C152" s="153"/>
      <c r="D152" s="153"/>
    </row>
    <row r="153" spans="3:4" ht="12.75">
      <c r="C153" s="153"/>
      <c r="D153" s="153"/>
    </row>
    <row r="154" spans="3:4" ht="12.75">
      <c r="C154" s="153"/>
      <c r="D154" s="153"/>
    </row>
    <row r="155" spans="3:4" ht="12.75">
      <c r="C155" s="153"/>
      <c r="D155" s="153"/>
    </row>
    <row r="156" spans="3:4" ht="12.75">
      <c r="C156" s="153"/>
      <c r="D156" s="153"/>
    </row>
    <row r="157" spans="3:4" ht="12.75">
      <c r="C157" s="153"/>
      <c r="D157" s="153"/>
    </row>
    <row r="158" spans="3:4" ht="12.75">
      <c r="C158" s="153"/>
      <c r="D158" s="153"/>
    </row>
    <row r="159" spans="3:4" ht="12.75">
      <c r="C159" s="153"/>
      <c r="D159" s="153"/>
    </row>
    <row r="160" spans="3:4" ht="12.75">
      <c r="C160" s="153"/>
      <c r="D160" s="153"/>
    </row>
    <row r="161" spans="3:4" ht="12.75">
      <c r="C161" s="153"/>
      <c r="D161" s="153"/>
    </row>
    <row r="162" spans="3:4" ht="12.75">
      <c r="C162" s="153"/>
      <c r="D162" s="153"/>
    </row>
    <row r="163" spans="3:4" ht="12.75">
      <c r="C163" s="153"/>
      <c r="D163" s="153"/>
    </row>
    <row r="164" spans="3:4" ht="12.75">
      <c r="C164" s="153"/>
      <c r="D164" s="153"/>
    </row>
    <row r="165" spans="3:4" ht="12.75">
      <c r="C165" s="153"/>
      <c r="D165" s="153"/>
    </row>
    <row r="166" spans="3:4" ht="12.75">
      <c r="C166" s="153"/>
      <c r="D166" s="153"/>
    </row>
    <row r="167" spans="3:4" ht="12.75">
      <c r="C167" s="153"/>
      <c r="D167" s="153"/>
    </row>
    <row r="168" spans="3:4" ht="12.75">
      <c r="C168" s="153"/>
      <c r="D168" s="153"/>
    </row>
    <row r="169" spans="3:4" ht="12.75">
      <c r="C169" s="153"/>
      <c r="D169" s="153"/>
    </row>
    <row r="170" spans="3:4" ht="12.75">
      <c r="C170" s="153"/>
      <c r="D170" s="153"/>
    </row>
    <row r="171" spans="3:4" ht="12.75">
      <c r="C171" s="153"/>
      <c r="D171" s="153"/>
    </row>
    <row r="172" spans="3:4" ht="12.75">
      <c r="C172" s="153"/>
      <c r="D172" s="153"/>
    </row>
    <row r="173" spans="3:4" ht="12.75">
      <c r="C173" s="153"/>
      <c r="D173" s="153"/>
    </row>
    <row r="174" spans="3:4" ht="12.75">
      <c r="C174" s="153"/>
      <c r="D174" s="153"/>
    </row>
    <row r="175" spans="3:4" ht="12.75">
      <c r="C175" s="153"/>
      <c r="D175" s="153"/>
    </row>
    <row r="176" spans="3:4" ht="12.75">
      <c r="C176" s="153"/>
      <c r="D176" s="153"/>
    </row>
    <row r="177" spans="3:4" ht="12.75">
      <c r="C177" s="153"/>
      <c r="D177" s="153"/>
    </row>
    <row r="178" spans="3:4" ht="12.75">
      <c r="C178" s="153"/>
      <c r="D178" s="153"/>
    </row>
    <row r="179" spans="3:4" ht="12.75">
      <c r="C179" s="153"/>
      <c r="D179" s="153"/>
    </row>
    <row r="180" spans="3:4" ht="12.75">
      <c r="C180" s="153"/>
      <c r="D180" s="153"/>
    </row>
    <row r="181" spans="3:4" ht="12.75">
      <c r="C181" s="153"/>
      <c r="D181" s="153"/>
    </row>
    <row r="182" spans="3:4" ht="12.75">
      <c r="C182" s="153"/>
      <c r="D182" s="153"/>
    </row>
    <row r="183" spans="3:4" ht="12.75">
      <c r="C183" s="153"/>
      <c r="D183" s="153"/>
    </row>
    <row r="184" spans="3:4" ht="12.75">
      <c r="C184" s="153"/>
      <c r="D184" s="153"/>
    </row>
    <row r="185" spans="3:4" ht="12.75">
      <c r="C185" s="153"/>
      <c r="D185" s="153"/>
    </row>
    <row r="186" spans="3:4" ht="12.75">
      <c r="C186" s="153"/>
      <c r="D186" s="153"/>
    </row>
    <row r="187" spans="3:4" ht="12.75">
      <c r="C187" s="153"/>
      <c r="D187" s="153"/>
    </row>
    <row r="188" spans="3:4" ht="12.75">
      <c r="C188" s="153"/>
      <c r="D188" s="153"/>
    </row>
    <row r="189" spans="3:4" ht="12.75">
      <c r="C189" s="153"/>
      <c r="D189" s="153"/>
    </row>
    <row r="190" spans="3:4" ht="12.75">
      <c r="C190" s="153"/>
      <c r="D190" s="153"/>
    </row>
    <row r="191" spans="3:4" ht="12.75">
      <c r="C191" s="153"/>
      <c r="D191" s="153"/>
    </row>
    <row r="192" spans="3:4" ht="12.75">
      <c r="C192" s="153"/>
      <c r="D192" s="153"/>
    </row>
    <row r="193" spans="3:4" ht="12.75">
      <c r="C193" s="153"/>
      <c r="D193" s="153"/>
    </row>
    <row r="194" spans="3:4" ht="12.75">
      <c r="C194" s="153"/>
      <c r="D194" s="153"/>
    </row>
    <row r="195" spans="3:4" ht="12.75">
      <c r="C195" s="153"/>
      <c r="D195" s="153"/>
    </row>
    <row r="196" spans="3:4" ht="12.75">
      <c r="C196" s="153"/>
      <c r="D196" s="153"/>
    </row>
    <row r="197" spans="3:4" ht="12.75">
      <c r="C197" s="153"/>
      <c r="D197" s="153"/>
    </row>
    <row r="198" spans="3:4" ht="12.75">
      <c r="C198" s="153"/>
      <c r="D198" s="153"/>
    </row>
    <row r="199" spans="3:4" ht="12.75">
      <c r="C199" s="153"/>
      <c r="D199" s="153"/>
    </row>
    <row r="200" spans="3:4" ht="12.75">
      <c r="C200" s="153"/>
      <c r="D200" s="153"/>
    </row>
    <row r="201" spans="3:4" ht="12.75">
      <c r="C201" s="153"/>
      <c r="D201" s="153"/>
    </row>
    <row r="202" spans="3:4" ht="12.75">
      <c r="C202" s="153"/>
      <c r="D202" s="153"/>
    </row>
    <row r="203" spans="3:4" ht="12.75">
      <c r="C203" s="153"/>
      <c r="D203" s="153"/>
    </row>
    <row r="204" spans="3:4" ht="12.75">
      <c r="C204" s="153"/>
      <c r="D204" s="153"/>
    </row>
    <row r="205" spans="3:4" ht="12.75">
      <c r="C205" s="153"/>
      <c r="D205" s="153"/>
    </row>
    <row r="206" spans="3:4" ht="12.75">
      <c r="C206" s="153"/>
      <c r="D206" s="153"/>
    </row>
    <row r="207" spans="3:4" ht="12.75">
      <c r="C207" s="153"/>
      <c r="D207" s="153"/>
    </row>
    <row r="208" spans="3:4" ht="12.75">
      <c r="C208" s="153"/>
      <c r="D208" s="153"/>
    </row>
    <row r="209" spans="3:4" ht="12.75">
      <c r="C209" s="153"/>
      <c r="D209" s="153"/>
    </row>
    <row r="210" spans="3:4" ht="12.75">
      <c r="C210" s="153"/>
      <c r="D210" s="153"/>
    </row>
    <row r="211" spans="3:4" ht="12.75">
      <c r="C211" s="153"/>
      <c r="D211" s="153"/>
    </row>
    <row r="212" spans="3:4" ht="12.75">
      <c r="C212" s="153"/>
      <c r="D212" s="153"/>
    </row>
    <row r="213" spans="3:4" ht="12.75">
      <c r="C213" s="153"/>
      <c r="D213" s="153"/>
    </row>
    <row r="214" spans="3:4" ht="12.75">
      <c r="C214" s="153"/>
      <c r="D214" s="153"/>
    </row>
    <row r="215" spans="3:4" ht="12.75">
      <c r="C215" s="153"/>
      <c r="D215" s="153"/>
    </row>
    <row r="216" spans="3:4" ht="12.75">
      <c r="C216" s="153"/>
      <c r="D216" s="153"/>
    </row>
    <row r="217" spans="3:4" ht="12.75">
      <c r="C217" s="153"/>
      <c r="D217" s="153"/>
    </row>
    <row r="218" spans="3:4" ht="12.75">
      <c r="C218" s="153"/>
      <c r="D218" s="153"/>
    </row>
    <row r="219" spans="3:4" ht="12.75">
      <c r="C219" s="153"/>
      <c r="D219" s="153"/>
    </row>
    <row r="220" spans="3:4" ht="12.75">
      <c r="C220" s="153"/>
      <c r="D220" s="153"/>
    </row>
    <row r="221" spans="3:4" ht="12.75">
      <c r="C221" s="153"/>
      <c r="D221" s="153"/>
    </row>
    <row r="222" spans="3:4" ht="12.75">
      <c r="C222" s="153"/>
      <c r="D222" s="153"/>
    </row>
  </sheetData>
  <sheetProtection/>
  <mergeCells count="8">
    <mergeCell ref="A2:P2"/>
    <mergeCell ref="N4:P4"/>
    <mergeCell ref="I19:J19"/>
    <mergeCell ref="A4:E4"/>
    <mergeCell ref="H7:H8"/>
    <mergeCell ref="O7:O8"/>
    <mergeCell ref="P7:P8"/>
    <mergeCell ref="A7:A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5:D31 F25:G31 I25:K31 M25:N31 I13:K18 F13:G18 N13:N19 B13:D18 M13:M18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zoomScalePageLayoutView="0" workbookViewId="0" topLeftCell="A10">
      <selection activeCell="B34" sqref="B34"/>
    </sheetView>
  </sheetViews>
  <sheetFormatPr defaultColWidth="9.140625" defaultRowHeight="12.75"/>
  <cols>
    <col min="1" max="1" width="37.28125" style="12" customWidth="1"/>
    <col min="2" max="5" width="15.7109375" style="12" customWidth="1"/>
    <col min="6" max="16384" width="9.140625" style="1" customWidth="1"/>
  </cols>
  <sheetData>
    <row r="1" spans="1:14" s="8" customFormat="1" ht="21.75" customHeight="1">
      <c r="A1" s="42"/>
      <c r="B1" s="42"/>
      <c r="C1" s="42"/>
      <c r="D1" s="42"/>
      <c r="E1" s="43" t="s">
        <v>366</v>
      </c>
      <c r="F1" s="19"/>
      <c r="G1" s="19"/>
      <c r="H1" s="19"/>
      <c r="I1" s="19"/>
      <c r="J1" s="19"/>
      <c r="K1" s="19"/>
      <c r="L1" s="19"/>
      <c r="M1" s="19"/>
      <c r="N1" s="19"/>
    </row>
    <row r="2" spans="1:5" ht="24.75" customHeight="1">
      <c r="A2" s="429" t="s">
        <v>364</v>
      </c>
      <c r="B2" s="429"/>
      <c r="C2" s="429"/>
      <c r="D2" s="429"/>
      <c r="E2" s="429"/>
    </row>
    <row r="3" spans="1:5" ht="15" customHeight="1">
      <c r="A3" s="13"/>
      <c r="B3" s="436"/>
      <c r="C3" s="437"/>
      <c r="D3" s="437"/>
      <c r="E3" s="13"/>
    </row>
    <row r="4" spans="1:5" ht="15" customHeight="1">
      <c r="A4" s="26" t="s">
        <v>288</v>
      </c>
      <c r="B4" s="26"/>
      <c r="D4" s="44"/>
      <c r="E4" s="345" t="s">
        <v>287</v>
      </c>
    </row>
    <row r="5" ht="15" customHeight="1">
      <c r="A5" s="26" t="str">
        <f>'справка № 5-КИС'!A5</f>
        <v>Отчетен период: 31.12.2011 г.</v>
      </c>
    </row>
    <row r="6" ht="15" customHeight="1">
      <c r="A6" s="26"/>
    </row>
    <row r="7" spans="1:5" ht="15" customHeight="1">
      <c r="A7" s="27" t="s">
        <v>92</v>
      </c>
      <c r="B7" s="20"/>
      <c r="E7" s="346" t="s">
        <v>75</v>
      </c>
    </row>
    <row r="8" spans="1:5" ht="15" customHeight="1">
      <c r="A8" s="435" t="s">
        <v>93</v>
      </c>
      <c r="B8" s="435" t="s">
        <v>94</v>
      </c>
      <c r="C8" s="433" t="s">
        <v>95</v>
      </c>
      <c r="D8" s="434"/>
      <c r="E8" s="434"/>
    </row>
    <row r="9" spans="1:5" ht="30.75" customHeight="1">
      <c r="A9" s="435"/>
      <c r="B9" s="435"/>
      <c r="C9" s="104" t="s">
        <v>96</v>
      </c>
      <c r="D9" s="104" t="s">
        <v>97</v>
      </c>
      <c r="E9" s="15" t="s">
        <v>98</v>
      </c>
    </row>
    <row r="10" spans="1:5" s="6" customFormat="1" ht="15" customHeight="1">
      <c r="A10" s="28" t="s">
        <v>6</v>
      </c>
      <c r="B10" s="21">
        <v>1</v>
      </c>
      <c r="C10" s="21">
        <v>2</v>
      </c>
      <c r="D10" s="21">
        <v>3</v>
      </c>
      <c r="E10" s="28">
        <v>4</v>
      </c>
    </row>
    <row r="11" spans="1:5" ht="15" customHeight="1">
      <c r="A11" s="22" t="s">
        <v>121</v>
      </c>
      <c r="B11" s="347" t="s">
        <v>91</v>
      </c>
      <c r="C11" s="347" t="s">
        <v>91</v>
      </c>
      <c r="D11" s="347" t="s">
        <v>91</v>
      </c>
      <c r="E11" s="348"/>
    </row>
    <row r="12" spans="1:5" ht="15" customHeight="1">
      <c r="A12" s="23" t="s">
        <v>256</v>
      </c>
      <c r="B12" s="324"/>
      <c r="C12" s="324"/>
      <c r="D12" s="347"/>
      <c r="E12" s="348"/>
    </row>
    <row r="13" spans="1:5" ht="30" customHeight="1">
      <c r="A13" s="23" t="s">
        <v>257</v>
      </c>
      <c r="B13" s="324" t="s">
        <v>91</v>
      </c>
      <c r="C13" s="324" t="s">
        <v>91</v>
      </c>
      <c r="D13" s="347" t="s">
        <v>91</v>
      </c>
      <c r="E13" s="348"/>
    </row>
    <row r="14" spans="1:5" ht="15" customHeight="1">
      <c r="A14" s="23" t="s">
        <v>258</v>
      </c>
      <c r="B14" s="324">
        <v>0</v>
      </c>
      <c r="C14" s="324">
        <f>B14</f>
        <v>0</v>
      </c>
      <c r="D14" s="347" t="s">
        <v>91</v>
      </c>
      <c r="E14" s="348"/>
    </row>
    <row r="15" spans="1:5" ht="15" customHeight="1">
      <c r="A15" s="23" t="s">
        <v>259</v>
      </c>
      <c r="B15" s="324">
        <v>89367</v>
      </c>
      <c r="C15" s="324"/>
      <c r="D15" s="347"/>
      <c r="E15" s="348">
        <v>89367</v>
      </c>
    </row>
    <row r="16" spans="1:5" ht="15" customHeight="1">
      <c r="A16" s="23" t="s">
        <v>151</v>
      </c>
      <c r="B16" s="324">
        <v>43181</v>
      </c>
      <c r="C16" s="324"/>
      <c r="D16" s="347" t="s">
        <v>91</v>
      </c>
      <c r="E16" s="348">
        <v>43181</v>
      </c>
    </row>
    <row r="17" spans="1:5" ht="15" customHeight="1">
      <c r="A17" s="23" t="s">
        <v>164</v>
      </c>
      <c r="B17" s="324">
        <v>46186</v>
      </c>
      <c r="C17" s="324"/>
      <c r="D17" s="347" t="s">
        <v>91</v>
      </c>
      <c r="E17" s="348">
        <v>46186</v>
      </c>
    </row>
    <row r="18" spans="1:5" ht="30" customHeight="1">
      <c r="A18" s="23" t="s">
        <v>260</v>
      </c>
      <c r="B18" s="324">
        <v>0</v>
      </c>
      <c r="C18" s="324">
        <v>0</v>
      </c>
      <c r="D18" s="347" t="s">
        <v>91</v>
      </c>
      <c r="E18" s="348"/>
    </row>
    <row r="19" spans="1:5" ht="15" customHeight="1">
      <c r="A19" s="23" t="s">
        <v>157</v>
      </c>
      <c r="B19" s="324"/>
      <c r="C19" s="324"/>
      <c r="D19" s="347"/>
      <c r="E19" s="348"/>
    </row>
    <row r="20" spans="1:5" ht="15" customHeight="1">
      <c r="A20" s="23" t="s">
        <v>152</v>
      </c>
      <c r="B20" s="324"/>
      <c r="C20" s="324"/>
      <c r="D20" s="347"/>
      <c r="E20" s="348"/>
    </row>
    <row r="21" spans="1:5" ht="15" customHeight="1">
      <c r="A21" s="23" t="s">
        <v>11</v>
      </c>
      <c r="B21" s="324">
        <v>0</v>
      </c>
      <c r="C21" s="324">
        <v>0</v>
      </c>
      <c r="D21" s="347"/>
      <c r="E21" s="348"/>
    </row>
    <row r="22" spans="1:5" ht="15" customHeight="1">
      <c r="A22" s="23" t="s">
        <v>196</v>
      </c>
      <c r="B22" s="324"/>
      <c r="C22" s="324"/>
      <c r="D22" s="347"/>
      <c r="E22" s="348"/>
    </row>
    <row r="23" spans="1:5" ht="15" customHeight="1">
      <c r="A23" s="22" t="s">
        <v>99</v>
      </c>
      <c r="B23" s="350">
        <v>58048</v>
      </c>
      <c r="C23" s="350"/>
      <c r="D23" s="349" t="s">
        <v>91</v>
      </c>
      <c r="E23" s="381">
        <v>58048</v>
      </c>
    </row>
    <row r="24" spans="1:5" ht="15" customHeight="1">
      <c r="A24" s="27"/>
      <c r="B24" s="105"/>
      <c r="C24" s="105"/>
      <c r="D24" s="25"/>
      <c r="E24" s="20"/>
    </row>
    <row r="25" ht="15" customHeight="1">
      <c r="A25" s="27" t="s">
        <v>125</v>
      </c>
    </row>
    <row r="26" spans="1:5" ht="45" customHeight="1">
      <c r="A26" s="15" t="s">
        <v>93</v>
      </c>
      <c r="B26" s="15" t="s">
        <v>100</v>
      </c>
      <c r="C26" s="435" t="s">
        <v>101</v>
      </c>
      <c r="D26" s="435"/>
      <c r="E26" s="435"/>
    </row>
    <row r="27" spans="1:5" ht="29.25" customHeight="1">
      <c r="A27" s="15"/>
      <c r="B27" s="15"/>
      <c r="C27" s="15" t="s">
        <v>96</v>
      </c>
      <c r="D27" s="15" t="s">
        <v>102</v>
      </c>
      <c r="E27" s="15" t="s">
        <v>103</v>
      </c>
    </row>
    <row r="28" spans="1:5" ht="15" customHeight="1">
      <c r="A28" s="21" t="s">
        <v>6</v>
      </c>
      <c r="B28" s="21">
        <v>1</v>
      </c>
      <c r="C28" s="29">
        <v>2</v>
      </c>
      <c r="D28" s="29">
        <v>3</v>
      </c>
      <c r="E28" s="21">
        <v>4</v>
      </c>
    </row>
    <row r="29" spans="1:5" ht="15" customHeight="1">
      <c r="A29" s="22" t="s">
        <v>122</v>
      </c>
      <c r="B29" s="349" t="s">
        <v>91</v>
      </c>
      <c r="C29" s="349" t="s">
        <v>91</v>
      </c>
      <c r="D29" s="349" t="s">
        <v>91</v>
      </c>
      <c r="E29" s="349" t="s">
        <v>91</v>
      </c>
    </row>
    <row r="30" spans="1:5" ht="15" customHeight="1">
      <c r="A30" s="24" t="s">
        <v>123</v>
      </c>
      <c r="B30" s="347"/>
      <c r="C30" s="347"/>
      <c r="D30" s="347"/>
      <c r="E30" s="347"/>
    </row>
    <row r="31" spans="1:5" ht="30.75" customHeight="1">
      <c r="A31" s="23" t="s">
        <v>295</v>
      </c>
      <c r="B31" s="324" t="s">
        <v>91</v>
      </c>
      <c r="C31" s="324" t="s">
        <v>91</v>
      </c>
      <c r="D31" s="347" t="s">
        <v>91</v>
      </c>
      <c r="E31" s="347" t="s">
        <v>91</v>
      </c>
    </row>
    <row r="32" spans="1:5" ht="15" customHeight="1">
      <c r="A32" s="24" t="s">
        <v>261</v>
      </c>
      <c r="B32" s="325">
        <v>556</v>
      </c>
      <c r="C32" s="324">
        <f>B32</f>
        <v>556</v>
      </c>
      <c r="D32" s="347" t="s">
        <v>91</v>
      </c>
      <c r="E32" s="347" t="s">
        <v>91</v>
      </c>
    </row>
    <row r="33" spans="1:5" ht="15" customHeight="1">
      <c r="A33" s="24" t="s">
        <v>153</v>
      </c>
      <c r="B33" s="325">
        <v>5553</v>
      </c>
      <c r="C33" s="324">
        <f>B33</f>
        <v>5553</v>
      </c>
      <c r="D33" s="347"/>
      <c r="E33" s="347"/>
    </row>
    <row r="34" spans="1:5" ht="15" customHeight="1">
      <c r="A34" s="24" t="s">
        <v>195</v>
      </c>
      <c r="B34" s="324"/>
      <c r="C34" s="324"/>
      <c r="D34" s="347"/>
      <c r="E34" s="347"/>
    </row>
    <row r="35" spans="1:5" ht="15" customHeight="1">
      <c r="A35" s="23" t="s">
        <v>197</v>
      </c>
      <c r="B35" s="324"/>
      <c r="C35" s="324"/>
      <c r="D35" s="347"/>
      <c r="E35" s="347"/>
    </row>
    <row r="36" spans="1:5" ht="15" customHeight="1">
      <c r="A36" s="23" t="s">
        <v>227</v>
      </c>
      <c r="B36" s="324"/>
      <c r="C36" s="324"/>
      <c r="D36" s="347"/>
      <c r="E36" s="347"/>
    </row>
    <row r="37" spans="1:5" ht="30" customHeight="1">
      <c r="A37" s="23" t="s">
        <v>262</v>
      </c>
      <c r="B37" s="324" t="s">
        <v>91</v>
      </c>
      <c r="C37" s="324" t="s">
        <v>91</v>
      </c>
      <c r="D37" s="347" t="s">
        <v>91</v>
      </c>
      <c r="E37" s="347" t="s">
        <v>91</v>
      </c>
    </row>
    <row r="38" spans="1:5" ht="15" customHeight="1">
      <c r="A38" s="23" t="s">
        <v>163</v>
      </c>
      <c r="B38" s="324"/>
      <c r="C38" s="324"/>
      <c r="D38" s="347" t="s">
        <v>91</v>
      </c>
      <c r="E38" s="347" t="s">
        <v>91</v>
      </c>
    </row>
    <row r="39" spans="1:5" ht="30" customHeight="1">
      <c r="A39" s="23" t="s">
        <v>263</v>
      </c>
      <c r="B39" s="324"/>
      <c r="C39" s="324"/>
      <c r="D39" s="347" t="s">
        <v>91</v>
      </c>
      <c r="E39" s="347" t="s">
        <v>91</v>
      </c>
    </row>
    <row r="40" spans="1:5" ht="30" customHeight="1">
      <c r="A40" s="23" t="s">
        <v>264</v>
      </c>
      <c r="B40" s="324">
        <v>0</v>
      </c>
      <c r="C40" s="324">
        <v>0</v>
      </c>
      <c r="D40" s="347" t="s">
        <v>91</v>
      </c>
      <c r="E40" s="347" t="s">
        <v>91</v>
      </c>
    </row>
    <row r="41" spans="1:5" ht="15" customHeight="1">
      <c r="A41" s="23" t="s">
        <v>265</v>
      </c>
      <c r="B41" s="324">
        <v>805</v>
      </c>
      <c r="C41" s="324">
        <v>805</v>
      </c>
      <c r="D41" s="347" t="s">
        <v>91</v>
      </c>
      <c r="E41" s="347" t="s">
        <v>91</v>
      </c>
    </row>
    <row r="42" spans="1:5" s="5" customFormat="1" ht="15" customHeight="1">
      <c r="A42" s="23" t="s">
        <v>124</v>
      </c>
      <c r="B42" s="324" t="s">
        <v>91</v>
      </c>
      <c r="C42" s="324" t="s">
        <v>91</v>
      </c>
      <c r="D42" s="347" t="s">
        <v>91</v>
      </c>
      <c r="E42" s="347" t="s">
        <v>91</v>
      </c>
    </row>
    <row r="43" spans="1:5" s="3" customFormat="1" ht="15" customHeight="1">
      <c r="A43" s="22" t="s">
        <v>104</v>
      </c>
      <c r="B43" s="350">
        <f>SUM(B32:B42)</f>
        <v>6914</v>
      </c>
      <c r="C43" s="350">
        <f>SUM(C32:C42)</f>
        <v>6914</v>
      </c>
      <c r="D43" s="349" t="s">
        <v>91</v>
      </c>
      <c r="E43" s="349" t="s">
        <v>91</v>
      </c>
    </row>
    <row r="44" spans="1:5" s="3" customFormat="1" ht="15" customHeight="1">
      <c r="A44" s="102"/>
      <c r="B44" s="103"/>
      <c r="C44" s="103"/>
      <c r="D44" s="25"/>
      <c r="E44" s="25"/>
    </row>
    <row r="45" spans="1:6" ht="15" customHeight="1">
      <c r="A45" s="332" t="str">
        <f>'справка № 5-КИС'!A19</f>
        <v>Дата: 03.01.2012 г.   Съставител: Г. Андонова</v>
      </c>
      <c r="B45" s="351"/>
      <c r="C45" s="332" t="str">
        <f>'справка № 5-КИС'!K19</f>
        <v>Изпълнителен директор: Н. Василев</v>
      </c>
      <c r="D45" s="13"/>
      <c r="E45" s="13"/>
      <c r="F45" s="4"/>
    </row>
    <row r="46" spans="2:6" ht="15" customHeight="1">
      <c r="B46" s="18"/>
      <c r="C46" s="101"/>
      <c r="E46" s="101"/>
      <c r="F46" s="4"/>
    </row>
    <row r="47" spans="1:6" ht="15" customHeight="1">
      <c r="A47" s="76"/>
      <c r="B47" s="76"/>
      <c r="C47" s="12" t="str">
        <f>'справка № 5-КИС'!K21</f>
        <v>Председател на СД: Н. Янков</v>
      </c>
      <c r="F47" s="56"/>
    </row>
    <row r="48" spans="1:6" ht="15">
      <c r="A48" s="20"/>
      <c r="B48" s="25"/>
      <c r="C48" s="25"/>
      <c r="D48" s="25"/>
      <c r="E48" s="25"/>
      <c r="F48" s="4"/>
    </row>
    <row r="49" spans="1:6" ht="15">
      <c r="A49" s="20"/>
      <c r="B49" s="25" t="s">
        <v>91</v>
      </c>
      <c r="C49" s="25" t="s">
        <v>91</v>
      </c>
      <c r="D49" s="25" t="s">
        <v>91</v>
      </c>
      <c r="E49" s="25" t="s">
        <v>91</v>
      </c>
      <c r="F49" s="4"/>
    </row>
    <row r="50" spans="1:6" ht="15">
      <c r="A50" s="20"/>
      <c r="B50" s="25" t="s">
        <v>91</v>
      </c>
      <c r="C50" s="25" t="s">
        <v>91</v>
      </c>
      <c r="D50" s="25" t="s">
        <v>91</v>
      </c>
      <c r="E50" s="25" t="s">
        <v>91</v>
      </c>
      <c r="F50" s="4"/>
    </row>
    <row r="51" spans="1:6" ht="15">
      <c r="A51" s="20"/>
      <c r="B51" s="34"/>
      <c r="C51" s="25" t="s">
        <v>91</v>
      </c>
      <c r="D51" s="25" t="s">
        <v>91</v>
      </c>
      <c r="E51" s="25" t="s">
        <v>91</v>
      </c>
      <c r="F51" s="4"/>
    </row>
    <row r="52" ht="27" customHeight="1"/>
    <row r="54" spans="1:6" ht="15">
      <c r="A54" s="36"/>
      <c r="B54" s="37"/>
      <c r="C54" s="37"/>
      <c r="D54" s="37"/>
      <c r="E54" s="37"/>
      <c r="F54" s="19"/>
    </row>
    <row r="55" spans="1:6" ht="15">
      <c r="A55" s="36"/>
      <c r="B55" s="37"/>
      <c r="C55" s="37"/>
      <c r="D55" s="37"/>
      <c r="E55" s="37"/>
      <c r="F55" s="19"/>
    </row>
    <row r="56" spans="1:6" ht="16.5" customHeight="1">
      <c r="A56" s="36"/>
      <c r="B56" s="37"/>
      <c r="C56" s="37"/>
      <c r="D56" s="37"/>
      <c r="E56" s="37"/>
      <c r="F56" s="19"/>
    </row>
    <row r="57" spans="1:6" ht="22.5" customHeight="1">
      <c r="A57" s="36"/>
      <c r="B57" s="37"/>
      <c r="C57" s="37"/>
      <c r="D57" s="37"/>
      <c r="E57" s="37"/>
      <c r="F57" s="19"/>
    </row>
    <row r="58" spans="1:6" ht="15">
      <c r="A58" s="36"/>
      <c r="B58" s="37"/>
      <c r="C58" s="37"/>
      <c r="D58" s="37"/>
      <c r="E58" s="37"/>
      <c r="F58" s="19"/>
    </row>
    <row r="59" spans="1:6" s="3" customFormat="1" ht="15">
      <c r="A59" s="36"/>
      <c r="B59" s="37"/>
      <c r="C59" s="37"/>
      <c r="D59" s="37"/>
      <c r="E59" s="37"/>
      <c r="F59" s="39"/>
    </row>
    <row r="60" spans="1:6" ht="15">
      <c r="A60" s="36"/>
      <c r="B60" s="37"/>
      <c r="C60" s="37"/>
      <c r="D60" s="37"/>
      <c r="E60" s="37"/>
      <c r="F60" s="19"/>
    </row>
    <row r="61" spans="1:6" ht="15">
      <c r="A61" s="37"/>
      <c r="B61" s="37"/>
      <c r="C61" s="37"/>
      <c r="D61" s="37"/>
      <c r="E61" s="37"/>
      <c r="F61" s="19"/>
    </row>
    <row r="62" spans="1:6" ht="15">
      <c r="A62" s="36"/>
      <c r="B62" s="37"/>
      <c r="C62" s="37"/>
      <c r="D62" s="37"/>
      <c r="E62" s="37"/>
      <c r="F62" s="19"/>
    </row>
    <row r="63" spans="1:6" ht="15">
      <c r="A63" s="37"/>
      <c r="B63" s="37"/>
      <c r="C63" s="37"/>
      <c r="D63" s="37"/>
      <c r="E63" s="37"/>
      <c r="F63" s="19"/>
    </row>
    <row r="64" spans="1:6" ht="15">
      <c r="A64" s="40"/>
      <c r="B64" s="41"/>
      <c r="C64" s="37"/>
      <c r="D64" s="37"/>
      <c r="E64" s="37"/>
      <c r="F64" s="19"/>
    </row>
    <row r="65" spans="1:6" ht="15">
      <c r="A65" s="38"/>
      <c r="B65" s="432"/>
      <c r="C65" s="432"/>
      <c r="D65" s="432"/>
      <c r="E65" s="432"/>
      <c r="F65" s="19"/>
    </row>
    <row r="66" spans="1:6" ht="26.25" customHeight="1">
      <c r="A66" s="430"/>
      <c r="B66" s="431"/>
      <c r="C66" s="431"/>
      <c r="D66" s="431"/>
      <c r="E66" s="431"/>
      <c r="F66" s="19"/>
    </row>
    <row r="67" spans="1:6" ht="13.5" customHeight="1">
      <c r="A67" s="38"/>
      <c r="B67" s="38"/>
      <c r="C67" s="38"/>
      <c r="D67" s="38"/>
      <c r="E67" s="38"/>
      <c r="F67" s="19"/>
    </row>
    <row r="68" ht="15">
      <c r="A68" s="25"/>
    </row>
    <row r="69" ht="15">
      <c r="A69" s="25"/>
    </row>
    <row r="70" ht="15">
      <c r="A70" s="25"/>
    </row>
    <row r="71" spans="1:5" ht="13.5" customHeight="1">
      <c r="A71" s="30"/>
      <c r="B71" s="30"/>
      <c r="C71" s="31"/>
      <c r="D71" s="31"/>
      <c r="E71" s="32"/>
    </row>
    <row r="72" spans="1:5" s="7" customFormat="1" ht="35.25" customHeight="1">
      <c r="A72" s="33"/>
      <c r="B72" s="33"/>
      <c r="C72" s="33"/>
      <c r="D72" s="33"/>
      <c r="E72" s="33"/>
    </row>
    <row r="73" spans="1:5" s="5" customFormat="1" ht="14.25">
      <c r="A73" s="32"/>
      <c r="B73" s="32"/>
      <c r="C73" s="32"/>
      <c r="D73" s="32"/>
      <c r="E73" s="32"/>
    </row>
    <row r="74" spans="1:5" ht="15">
      <c r="A74" s="35"/>
      <c r="B74" s="35"/>
      <c r="C74" s="35"/>
      <c r="D74" s="35"/>
      <c r="E74" s="35"/>
    </row>
    <row r="75" spans="1:5" ht="15">
      <c r="A75" s="35"/>
      <c r="B75" s="35"/>
      <c r="C75" s="35"/>
      <c r="D75" s="35"/>
      <c r="E75" s="35"/>
    </row>
    <row r="76" spans="1:5" ht="15">
      <c r="A76" s="35"/>
      <c r="B76" s="35"/>
      <c r="C76" s="35"/>
      <c r="D76" s="35"/>
      <c r="E76" s="35"/>
    </row>
    <row r="77" spans="1:5" ht="15">
      <c r="A77" s="30"/>
      <c r="B77" s="35"/>
      <c r="C77" s="35"/>
      <c r="D77" s="35"/>
      <c r="E77" s="35"/>
    </row>
    <row r="78" spans="1:5" ht="27" customHeight="1">
      <c r="A78" s="20"/>
      <c r="B78" s="20"/>
      <c r="C78" s="20"/>
      <c r="D78" s="20"/>
      <c r="E78" s="20"/>
    </row>
  </sheetData>
  <sheetProtection/>
  <mergeCells count="9">
    <mergeCell ref="A2:E2"/>
    <mergeCell ref="A66:E66"/>
    <mergeCell ref="B65:C65"/>
    <mergeCell ref="D65:E65"/>
    <mergeCell ref="C8:E8"/>
    <mergeCell ref="B8:B9"/>
    <mergeCell ref="A8:A9"/>
    <mergeCell ref="C26:E26"/>
    <mergeCell ref="B3:D3"/>
  </mergeCells>
  <printOptions/>
  <pageMargins left="0.75" right="0.75" top="0.26" bottom="0.63" header="0.25" footer="0.5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7"/>
  <sheetViews>
    <sheetView zoomScale="85" zoomScaleNormal="85" zoomScalePageLayoutView="0" workbookViewId="0" topLeftCell="A1">
      <selection activeCell="B27" sqref="B27"/>
    </sheetView>
  </sheetViews>
  <sheetFormatPr defaultColWidth="33.00390625" defaultRowHeight="12.75"/>
  <cols>
    <col min="1" max="1" width="32.00390625" style="57" customWidth="1"/>
    <col min="2" max="2" width="13.140625" style="57" customWidth="1"/>
    <col min="3" max="3" width="6.57421875" style="57" customWidth="1"/>
    <col min="4" max="4" width="6.00390625" style="57" customWidth="1"/>
    <col min="5" max="5" width="12.28125" style="57" customWidth="1"/>
    <col min="6" max="6" width="8.57421875" style="57" customWidth="1"/>
    <col min="7" max="7" width="5.7109375" style="57" customWidth="1"/>
    <col min="8" max="8" width="6.7109375" style="57" customWidth="1"/>
    <col min="9" max="9" width="9.57421875" style="57" customWidth="1"/>
    <col min="10" max="10" width="7.28125" style="57" customWidth="1"/>
    <col min="11" max="11" width="6.00390625" style="57" customWidth="1"/>
    <col min="12" max="12" width="9.57421875" style="57" customWidth="1"/>
    <col min="13" max="13" width="7.421875" style="57" customWidth="1"/>
    <col min="14" max="14" width="7.140625" style="57" customWidth="1"/>
    <col min="15" max="16" width="9.8515625" style="57" customWidth="1"/>
    <col min="17" max="17" width="10.8515625" style="57" customWidth="1"/>
    <col min="18" max="18" width="20.7109375" style="57" customWidth="1"/>
    <col min="19" max="16384" width="33.00390625" style="57" customWidth="1"/>
  </cols>
  <sheetData>
    <row r="1" spans="1:18" ht="12">
      <c r="A1" s="257" t="s">
        <v>91</v>
      </c>
      <c r="B1" s="257"/>
      <c r="C1" s="258"/>
      <c r="D1" s="258"/>
      <c r="E1" s="258"/>
      <c r="F1" s="258"/>
      <c r="G1" s="258"/>
      <c r="H1" s="258"/>
      <c r="I1" s="257"/>
      <c r="J1" s="258"/>
      <c r="K1" s="259"/>
      <c r="L1" s="257"/>
      <c r="M1" s="260"/>
      <c r="N1" s="260"/>
      <c r="O1" s="260"/>
      <c r="P1" s="260"/>
      <c r="R1" s="352" t="s">
        <v>266</v>
      </c>
    </row>
    <row r="2" spans="1:18" s="46" customFormat="1" ht="23.25" customHeight="1">
      <c r="A2" s="438" t="s">
        <v>365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</row>
    <row r="3" spans="1:18" s="46" customFormat="1" ht="12">
      <c r="A3" s="261"/>
      <c r="B3" s="261"/>
      <c r="C3" s="261"/>
      <c r="D3" s="261"/>
      <c r="E3" s="261"/>
      <c r="F3" s="261"/>
      <c r="G3" s="261"/>
      <c r="H3" s="261"/>
      <c r="I3" s="261"/>
      <c r="J3" s="261"/>
      <c r="L3" s="261"/>
      <c r="M3" s="261"/>
      <c r="N3" s="261"/>
      <c r="O3" s="261"/>
      <c r="P3" s="261"/>
      <c r="Q3" s="261"/>
      <c r="R3" s="258"/>
    </row>
    <row r="4" spans="1:19" s="46" customFormat="1" ht="12">
      <c r="A4" s="442" t="s">
        <v>288</v>
      </c>
      <c r="B4" s="443"/>
      <c r="C4" s="261"/>
      <c r="D4" s="261"/>
      <c r="E4" s="262"/>
      <c r="F4" s="263"/>
      <c r="G4" s="263"/>
      <c r="H4" s="263"/>
      <c r="I4" s="263"/>
      <c r="J4" s="263"/>
      <c r="K4" s="264"/>
      <c r="L4" s="265"/>
      <c r="M4" s="265"/>
      <c r="N4" s="265"/>
      <c r="O4" s="265"/>
      <c r="P4" s="265"/>
      <c r="R4" s="262" t="s">
        <v>287</v>
      </c>
      <c r="S4" s="58"/>
    </row>
    <row r="5" spans="1:18" s="46" customFormat="1" ht="12">
      <c r="A5" s="442" t="str">
        <f>'справка № 6-КИС'!A5</f>
        <v>Отчетен период: 31.12.2011 г.</v>
      </c>
      <c r="B5" s="443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58"/>
    </row>
    <row r="6" spans="1:18" ht="12">
      <c r="A6" s="266"/>
      <c r="B6" s="267"/>
      <c r="C6" s="268"/>
      <c r="D6" s="266"/>
      <c r="E6" s="266"/>
      <c r="F6" s="266"/>
      <c r="G6" s="266"/>
      <c r="H6" s="269"/>
      <c r="I6" s="269"/>
      <c r="J6" s="269"/>
      <c r="K6" s="270" t="s">
        <v>91</v>
      </c>
      <c r="L6" s="257"/>
      <c r="M6" s="257"/>
      <c r="N6" s="257"/>
      <c r="O6" s="257"/>
      <c r="P6" s="257"/>
      <c r="Q6" s="257"/>
      <c r="R6" s="271" t="s">
        <v>75</v>
      </c>
    </row>
    <row r="7" spans="1:18" ht="12">
      <c r="A7" s="444" t="s">
        <v>93</v>
      </c>
      <c r="B7" s="444" t="s">
        <v>277</v>
      </c>
      <c r="C7" s="444"/>
      <c r="D7" s="444"/>
      <c r="E7" s="444"/>
      <c r="F7" s="444"/>
      <c r="G7" s="444"/>
      <c r="H7" s="444"/>
      <c r="I7" s="272"/>
      <c r="J7" s="272"/>
      <c r="K7" s="444" t="s">
        <v>202</v>
      </c>
      <c r="L7" s="444"/>
      <c r="M7" s="444"/>
      <c r="N7" s="444"/>
      <c r="O7" s="444"/>
      <c r="P7" s="444"/>
      <c r="Q7" s="444" t="s">
        <v>198</v>
      </c>
      <c r="R7" s="448" t="s">
        <v>209</v>
      </c>
    </row>
    <row r="8" spans="1:18" ht="11.25">
      <c r="A8" s="445"/>
      <c r="B8" s="444" t="s">
        <v>200</v>
      </c>
      <c r="C8" s="439" t="s">
        <v>294</v>
      </c>
      <c r="D8" s="439" t="s">
        <v>293</v>
      </c>
      <c r="E8" s="439" t="s">
        <v>213</v>
      </c>
      <c r="F8" s="439" t="s">
        <v>292</v>
      </c>
      <c r="G8" s="439" t="s">
        <v>291</v>
      </c>
      <c r="H8" s="439" t="s">
        <v>111</v>
      </c>
      <c r="I8" s="439" t="s">
        <v>290</v>
      </c>
      <c r="J8" s="439" t="s">
        <v>169</v>
      </c>
      <c r="K8" s="444" t="s">
        <v>201</v>
      </c>
      <c r="L8" s="444" t="s">
        <v>170</v>
      </c>
      <c r="M8" s="444" t="s">
        <v>171</v>
      </c>
      <c r="N8" s="444" t="s">
        <v>172</v>
      </c>
      <c r="O8" s="444" t="s">
        <v>173</v>
      </c>
      <c r="P8" s="444" t="s">
        <v>174</v>
      </c>
      <c r="Q8" s="444"/>
      <c r="R8" s="449"/>
    </row>
    <row r="9" spans="1:18" ht="11.25">
      <c r="A9" s="445"/>
      <c r="B9" s="444"/>
      <c r="C9" s="440"/>
      <c r="D9" s="440"/>
      <c r="E9" s="439"/>
      <c r="F9" s="439"/>
      <c r="G9" s="439"/>
      <c r="H9" s="439"/>
      <c r="I9" s="439"/>
      <c r="J9" s="439"/>
      <c r="K9" s="450"/>
      <c r="L9" s="444"/>
      <c r="M9" s="444"/>
      <c r="N9" s="444"/>
      <c r="O9" s="444"/>
      <c r="P9" s="444"/>
      <c r="Q9" s="444"/>
      <c r="R9" s="449"/>
    </row>
    <row r="10" spans="1:18" ht="11.25">
      <c r="A10" s="445"/>
      <c r="B10" s="444"/>
      <c r="C10" s="440"/>
      <c r="D10" s="440"/>
      <c r="E10" s="439"/>
      <c r="F10" s="439"/>
      <c r="G10" s="439"/>
      <c r="H10" s="439"/>
      <c r="I10" s="439"/>
      <c r="J10" s="439"/>
      <c r="K10" s="450"/>
      <c r="L10" s="444"/>
      <c r="M10" s="444"/>
      <c r="N10" s="444"/>
      <c r="O10" s="444"/>
      <c r="P10" s="444"/>
      <c r="Q10" s="444"/>
      <c r="R10" s="449"/>
    </row>
    <row r="11" spans="1:18" ht="111.75" customHeight="1">
      <c r="A11" s="445"/>
      <c r="B11" s="444"/>
      <c r="C11" s="441"/>
      <c r="D11" s="441"/>
      <c r="E11" s="452"/>
      <c r="F11" s="439"/>
      <c r="G11" s="439"/>
      <c r="H11" s="439"/>
      <c r="I11" s="439"/>
      <c r="J11" s="439"/>
      <c r="K11" s="451"/>
      <c r="L11" s="444"/>
      <c r="M11" s="444"/>
      <c r="N11" s="444"/>
      <c r="O11" s="444"/>
      <c r="P11" s="444"/>
      <c r="Q11" s="444"/>
      <c r="R11" s="449"/>
    </row>
    <row r="12" spans="1:18" s="61" customFormat="1" ht="12">
      <c r="A12" s="272" t="s">
        <v>6</v>
      </c>
      <c r="B12" s="272">
        <v>1</v>
      </c>
      <c r="C12" s="272">
        <v>2</v>
      </c>
      <c r="D12" s="272">
        <v>3</v>
      </c>
      <c r="E12" s="272">
        <v>4</v>
      </c>
      <c r="F12" s="273">
        <v>5</v>
      </c>
      <c r="G12" s="273">
        <v>6</v>
      </c>
      <c r="H12" s="273">
        <v>7</v>
      </c>
      <c r="I12" s="273">
        <v>8</v>
      </c>
      <c r="J12" s="273">
        <v>9</v>
      </c>
      <c r="K12" s="272">
        <v>10</v>
      </c>
      <c r="L12" s="273">
        <v>11</v>
      </c>
      <c r="M12" s="273">
        <v>12</v>
      </c>
      <c r="N12" s="273">
        <v>13</v>
      </c>
      <c r="O12" s="273">
        <v>14</v>
      </c>
      <c r="P12" s="273">
        <v>15</v>
      </c>
      <c r="Q12" s="273">
        <v>16</v>
      </c>
      <c r="R12" s="273">
        <v>17</v>
      </c>
    </row>
    <row r="13" spans="1:18" ht="12">
      <c r="A13" s="274" t="s">
        <v>126</v>
      </c>
      <c r="B13" s="275"/>
      <c r="C13" s="276" t="s">
        <v>91</v>
      </c>
      <c r="D13" s="276" t="s">
        <v>91</v>
      </c>
      <c r="E13" s="276"/>
      <c r="F13" s="276"/>
      <c r="G13" s="276"/>
      <c r="H13" s="276"/>
      <c r="I13" s="276"/>
      <c r="J13" s="276"/>
      <c r="K13" s="276" t="s">
        <v>91</v>
      </c>
      <c r="L13" s="276"/>
      <c r="M13" s="276"/>
      <c r="N13" s="276"/>
      <c r="O13" s="276"/>
      <c r="P13" s="276"/>
      <c r="Q13" s="277"/>
      <c r="R13" s="277"/>
    </row>
    <row r="14" spans="1:18" ht="12">
      <c r="A14" s="278" t="s">
        <v>335</v>
      </c>
      <c r="B14" s="279"/>
      <c r="C14" s="276" t="s">
        <v>91</v>
      </c>
      <c r="D14" s="276" t="s">
        <v>91</v>
      </c>
      <c r="E14" s="276" t="s">
        <v>91</v>
      </c>
      <c r="F14" s="276"/>
      <c r="G14" s="276"/>
      <c r="H14" s="276"/>
      <c r="I14" s="278"/>
      <c r="J14" s="276"/>
      <c r="K14" s="276" t="s">
        <v>91</v>
      </c>
      <c r="L14" s="276"/>
      <c r="M14" s="276"/>
      <c r="N14" s="276"/>
      <c r="O14" s="276"/>
      <c r="P14" s="278"/>
      <c r="Q14" s="277"/>
      <c r="R14" s="280"/>
    </row>
    <row r="15" spans="1:18" s="254" customFormat="1" ht="12">
      <c r="A15" s="278" t="s">
        <v>329</v>
      </c>
      <c r="B15" s="281" t="s">
        <v>281</v>
      </c>
      <c r="C15" s="278" t="s">
        <v>278</v>
      </c>
      <c r="D15" s="278" t="s">
        <v>279</v>
      </c>
      <c r="E15" s="278" t="s">
        <v>280</v>
      </c>
      <c r="F15" s="278" t="s">
        <v>315</v>
      </c>
      <c r="G15" s="278"/>
      <c r="H15" s="278"/>
      <c r="I15" s="282">
        <v>175052</v>
      </c>
      <c r="J15" s="278" t="s">
        <v>326</v>
      </c>
      <c r="K15" s="283">
        <f>P15/I15</f>
        <v>0.9290000114251765</v>
      </c>
      <c r="L15" s="283"/>
      <c r="M15" s="283"/>
      <c r="N15" s="284"/>
      <c r="O15" s="326">
        <v>160697.74</v>
      </c>
      <c r="P15" s="326">
        <v>162623.31</v>
      </c>
      <c r="Q15" s="285">
        <f>P15/'справка № 1-КИС-БАЛАНС'!$E$45</f>
        <v>0.04919694623326719</v>
      </c>
      <c r="R15" s="286">
        <f>Sheet2!F2</f>
        <v>3.403568602365458</v>
      </c>
    </row>
    <row r="16" spans="1:18" s="254" customFormat="1" ht="12">
      <c r="A16" s="278" t="s">
        <v>312</v>
      </c>
      <c r="B16" s="281" t="s">
        <v>314</v>
      </c>
      <c r="C16" s="278" t="s">
        <v>278</v>
      </c>
      <c r="D16" s="278" t="s">
        <v>279</v>
      </c>
      <c r="E16" s="278" t="s">
        <v>280</v>
      </c>
      <c r="F16" s="278" t="s">
        <v>324</v>
      </c>
      <c r="G16" s="278"/>
      <c r="H16" s="278"/>
      <c r="I16" s="282">
        <v>286010</v>
      </c>
      <c r="J16" s="278" t="s">
        <v>326</v>
      </c>
      <c r="K16" s="283">
        <f>P16/I16</f>
        <v>0.16150001748190623</v>
      </c>
      <c r="L16" s="283"/>
      <c r="M16" s="283"/>
      <c r="N16" s="278"/>
      <c r="O16" s="326">
        <v>48621.7</v>
      </c>
      <c r="P16" s="326">
        <v>46190.62</v>
      </c>
      <c r="Q16" s="285">
        <f>P16/'справка № 1-КИС-БАЛАНС'!$E$45</f>
        <v>0.01397362683505382</v>
      </c>
      <c r="R16" s="286">
        <f>Sheet2!F3</f>
        <v>0.5106958652115747</v>
      </c>
    </row>
    <row r="17" spans="1:18" s="255" customFormat="1" ht="12">
      <c r="A17" s="278" t="s">
        <v>312</v>
      </c>
      <c r="B17" s="278" t="s">
        <v>325</v>
      </c>
      <c r="C17" s="278" t="s">
        <v>278</v>
      </c>
      <c r="D17" s="278" t="s">
        <v>279</v>
      </c>
      <c r="E17" s="278" t="s">
        <v>280</v>
      </c>
      <c r="F17" s="278" t="s">
        <v>336</v>
      </c>
      <c r="G17" s="287"/>
      <c r="H17" s="287"/>
      <c r="I17" s="282">
        <v>9998</v>
      </c>
      <c r="J17" s="278" t="s">
        <v>326</v>
      </c>
      <c r="K17" s="283">
        <f>P17/I17</f>
        <v>0.898999799959992</v>
      </c>
      <c r="L17" s="283"/>
      <c r="M17" s="283"/>
      <c r="N17" s="284"/>
      <c r="O17" s="326">
        <v>7498.5</v>
      </c>
      <c r="P17" s="326">
        <v>8988.2</v>
      </c>
      <c r="Q17" s="285">
        <f>P17/'справка № 1-КИС-БАЛАНС'!$E$45</f>
        <v>0.002719118139545015</v>
      </c>
      <c r="R17" s="286">
        <f>Sheet2!F4</f>
        <v>3.5108418927223246</v>
      </c>
    </row>
    <row r="18" spans="1:18" s="255" customFormat="1" ht="12">
      <c r="A18" s="288" t="s">
        <v>327</v>
      </c>
      <c r="B18" s="288" t="s">
        <v>328</v>
      </c>
      <c r="C18" s="278" t="s">
        <v>278</v>
      </c>
      <c r="D18" s="278" t="s">
        <v>279</v>
      </c>
      <c r="E18" s="278" t="s">
        <v>280</v>
      </c>
      <c r="F18" s="288" t="s">
        <v>334</v>
      </c>
      <c r="G18" s="288"/>
      <c r="H18" s="288"/>
      <c r="I18" s="333">
        <v>40750</v>
      </c>
      <c r="J18" s="278" t="s">
        <v>326</v>
      </c>
      <c r="K18" s="283">
        <f>P18/I18</f>
        <v>7.361</v>
      </c>
      <c r="L18" s="288"/>
      <c r="M18" s="288"/>
      <c r="N18" s="288"/>
      <c r="O18" s="326">
        <v>275537.5</v>
      </c>
      <c r="P18" s="326">
        <v>299960.75</v>
      </c>
      <c r="Q18" s="285">
        <f>P18/'справка № 1-КИС-БАЛАНС'!$E$45</f>
        <v>0.09074438891841828</v>
      </c>
      <c r="R18" s="289">
        <f>Sheet2!F5</f>
        <v>2.0375</v>
      </c>
    </row>
    <row r="19" spans="1:18" s="255" customFormat="1" ht="12">
      <c r="A19" s="376" t="s">
        <v>374</v>
      </c>
      <c r="B19" s="257" t="s">
        <v>373</v>
      </c>
      <c r="C19" s="278" t="s">
        <v>278</v>
      </c>
      <c r="D19" s="278" t="s">
        <v>279</v>
      </c>
      <c r="E19" s="278" t="s">
        <v>280</v>
      </c>
      <c r="F19" s="278"/>
      <c r="G19" s="287"/>
      <c r="H19" s="287"/>
      <c r="I19" s="282">
        <v>340</v>
      </c>
      <c r="J19" s="278" t="s">
        <v>326</v>
      </c>
      <c r="K19" s="283">
        <f>P19/I19</f>
        <v>1.826</v>
      </c>
      <c r="L19" s="292"/>
      <c r="M19" s="283"/>
      <c r="N19" s="284"/>
      <c r="O19" s="326"/>
      <c r="P19" s="326">
        <v>620.84</v>
      </c>
      <c r="Q19" s="285">
        <f>P19/'справка № 1-КИС-БАЛАНС'!$E$45</f>
        <v>0.00018781706078582218</v>
      </c>
      <c r="R19" s="286">
        <f>Sheet2!F14</f>
        <v>0.0003090909090909091</v>
      </c>
    </row>
    <row r="20" spans="1:18" s="255" customFormat="1" ht="12">
      <c r="A20" s="290" t="s">
        <v>289</v>
      </c>
      <c r="B20" s="296"/>
      <c r="C20" s="287"/>
      <c r="D20" s="287"/>
      <c r="E20" s="287"/>
      <c r="F20" s="287"/>
      <c r="G20" s="287"/>
      <c r="H20" s="287"/>
      <c r="I20" s="291"/>
      <c r="J20" s="287"/>
      <c r="K20" s="292"/>
      <c r="L20" s="292"/>
      <c r="M20" s="292"/>
      <c r="N20" s="290"/>
      <c r="O20" s="293">
        <f>SUM(O15:O19)</f>
        <v>492355.44</v>
      </c>
      <c r="P20" s="293">
        <f>SUM(P15:P19)</f>
        <v>518383.72000000003</v>
      </c>
      <c r="Q20" s="294">
        <f>SUM(Q15:Q19)</f>
        <v>0.15682189718707015</v>
      </c>
      <c r="R20" s="295"/>
    </row>
    <row r="21" spans="1:18" s="255" customFormat="1" ht="12">
      <c r="A21" s="278" t="s">
        <v>267</v>
      </c>
      <c r="B21" s="296"/>
      <c r="C21" s="287"/>
      <c r="D21" s="287"/>
      <c r="E21" s="287"/>
      <c r="F21" s="287"/>
      <c r="G21" s="287"/>
      <c r="H21" s="287"/>
      <c r="I21" s="291"/>
      <c r="J21" s="287"/>
      <c r="K21" s="292"/>
      <c r="L21" s="292"/>
      <c r="M21" s="292"/>
      <c r="N21" s="290"/>
      <c r="O21" s="293"/>
      <c r="P21" s="293"/>
      <c r="Q21" s="297"/>
      <c r="R21" s="295"/>
    </row>
    <row r="22" spans="1:18" s="254" customFormat="1" ht="12">
      <c r="A22" s="278" t="s">
        <v>165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</row>
    <row r="23" spans="1:18" s="254" customFormat="1" ht="12">
      <c r="A23" s="278" t="s">
        <v>323</v>
      </c>
      <c r="B23" s="278" t="s">
        <v>283</v>
      </c>
      <c r="C23" s="278" t="s">
        <v>278</v>
      </c>
      <c r="D23" s="278" t="s">
        <v>279</v>
      </c>
      <c r="E23" s="278" t="s">
        <v>280</v>
      </c>
      <c r="F23" s="278" t="s">
        <v>337</v>
      </c>
      <c r="G23" s="278"/>
      <c r="H23" s="278"/>
      <c r="I23" s="282">
        <v>14000</v>
      </c>
      <c r="J23" s="278" t="s">
        <v>284</v>
      </c>
      <c r="K23" s="283">
        <f>P23/I23</f>
        <v>1.9519185714285714</v>
      </c>
      <c r="L23" s="298"/>
      <c r="M23" s="299">
        <v>1.95583</v>
      </c>
      <c r="N23" s="284"/>
      <c r="O23" s="282">
        <v>27381.62</v>
      </c>
      <c r="P23" s="282">
        <v>27326.86</v>
      </c>
      <c r="Q23" s="285">
        <f>P23/'справка № 1-КИС-БАЛАНС'!$E$45</f>
        <v>0.008266945631250648</v>
      </c>
      <c r="R23" s="286">
        <f>Sheet2!F11</f>
        <v>0.09333333333333334</v>
      </c>
    </row>
    <row r="24" spans="1:18" s="255" customFormat="1" ht="12">
      <c r="A24" s="327" t="s">
        <v>338</v>
      </c>
      <c r="B24" s="327" t="s">
        <v>339</v>
      </c>
      <c r="C24" s="278" t="s">
        <v>278</v>
      </c>
      <c r="D24" s="278" t="s">
        <v>279</v>
      </c>
      <c r="E24" s="278" t="s">
        <v>280</v>
      </c>
      <c r="F24" s="278" t="s">
        <v>340</v>
      </c>
      <c r="G24" s="278"/>
      <c r="H24" s="278"/>
      <c r="I24" s="282">
        <v>92</v>
      </c>
      <c r="J24" s="278" t="s">
        <v>284</v>
      </c>
      <c r="K24" s="283">
        <f aca="true" t="shared" si="0" ref="K24:K29">P24/I24</f>
        <v>1955.83</v>
      </c>
      <c r="L24" s="298"/>
      <c r="M24" s="299">
        <v>1.95583</v>
      </c>
      <c r="N24" s="284"/>
      <c r="O24" s="282">
        <v>179821.2</v>
      </c>
      <c r="P24" s="282">
        <v>179936.36</v>
      </c>
      <c r="Q24" s="285">
        <f>P24/'справка № 1-КИС-БАЛАНС'!$E$45</f>
        <v>0.05443450528912373</v>
      </c>
      <c r="R24" s="286">
        <f>Sheet2!F12</f>
        <v>1.2266666666666666</v>
      </c>
    </row>
    <row r="25" spans="1:18" s="255" customFormat="1" ht="12">
      <c r="A25" s="288" t="s">
        <v>305</v>
      </c>
      <c r="B25" s="288" t="s">
        <v>304</v>
      </c>
      <c r="C25" s="278" t="s">
        <v>278</v>
      </c>
      <c r="D25" s="278" t="s">
        <v>279</v>
      </c>
      <c r="E25" s="278" t="s">
        <v>345</v>
      </c>
      <c r="F25" s="278" t="s">
        <v>342</v>
      </c>
      <c r="G25" s="287"/>
      <c r="H25" s="287"/>
      <c r="I25" s="282">
        <v>100000</v>
      </c>
      <c r="J25" s="278" t="s">
        <v>284</v>
      </c>
      <c r="K25" s="283">
        <f t="shared" si="0"/>
        <v>1.7162407999999998</v>
      </c>
      <c r="L25" s="300"/>
      <c r="M25" s="299">
        <v>1.95583</v>
      </c>
      <c r="N25" s="290"/>
      <c r="O25" s="282">
        <v>172602</v>
      </c>
      <c r="P25" s="282">
        <v>171624.08</v>
      </c>
      <c r="Q25" s="285">
        <f>P25/'справка № 1-КИС-БАЛАНС'!$E$45</f>
        <v>0.05191986706022615</v>
      </c>
      <c r="R25" s="286">
        <f>Sheet2!F6</f>
        <v>0.02670583522499666</v>
      </c>
    </row>
    <row r="26" spans="1:18" s="255" customFormat="1" ht="12">
      <c r="A26" s="288" t="s">
        <v>309</v>
      </c>
      <c r="B26" s="288" t="s">
        <v>308</v>
      </c>
      <c r="C26" s="278" t="s">
        <v>278</v>
      </c>
      <c r="D26" s="278" t="s">
        <v>279</v>
      </c>
      <c r="E26" s="278" t="s">
        <v>345</v>
      </c>
      <c r="F26" s="278" t="s">
        <v>344</v>
      </c>
      <c r="G26" s="287"/>
      <c r="H26" s="287"/>
      <c r="I26" s="282">
        <v>100000</v>
      </c>
      <c r="J26" s="278" t="s">
        <v>284</v>
      </c>
      <c r="K26" s="283">
        <f t="shared" si="0"/>
        <v>1.5157682000000001</v>
      </c>
      <c r="L26" s="300"/>
      <c r="M26" s="299">
        <v>1.95583</v>
      </c>
      <c r="N26" s="290"/>
      <c r="O26" s="282">
        <v>144535.84</v>
      </c>
      <c r="P26" s="282">
        <v>151576.82</v>
      </c>
      <c r="Q26" s="285">
        <f>P26/'справка № 1-КИС-БАЛАНС'!$E$45</f>
        <v>0.04585515239942921</v>
      </c>
      <c r="R26" s="286">
        <f>Sheet2!F9</f>
        <v>0.01</v>
      </c>
    </row>
    <row r="27" spans="1:18" s="255" customFormat="1" ht="12">
      <c r="A27" s="288" t="s">
        <v>307</v>
      </c>
      <c r="B27" s="288" t="s">
        <v>306</v>
      </c>
      <c r="C27" s="278" t="s">
        <v>278</v>
      </c>
      <c r="D27" s="278" t="s">
        <v>279</v>
      </c>
      <c r="E27" s="278" t="s">
        <v>345</v>
      </c>
      <c r="F27" s="278" t="s">
        <v>343</v>
      </c>
      <c r="G27" s="287"/>
      <c r="H27" s="287"/>
      <c r="I27" s="282">
        <v>100000</v>
      </c>
      <c r="J27" s="278" t="s">
        <v>284</v>
      </c>
      <c r="K27" s="283">
        <f t="shared" si="0"/>
        <v>1.9716722</v>
      </c>
      <c r="L27" s="300"/>
      <c r="M27" s="299">
        <v>1.95583</v>
      </c>
      <c r="N27" s="290"/>
      <c r="O27" s="282">
        <v>187955.26</v>
      </c>
      <c r="P27" s="282">
        <v>197167.22</v>
      </c>
      <c r="Q27" s="285">
        <f>P27/'справка № 1-КИС-БАЛАНС'!$E$45</f>
        <v>0.05964720015416464</v>
      </c>
      <c r="R27" s="286">
        <f>Sheet2!F7</f>
        <v>0.007692307692307693</v>
      </c>
    </row>
    <row r="28" spans="1:18" s="255" customFormat="1" ht="12">
      <c r="A28" s="288" t="s">
        <v>311</v>
      </c>
      <c r="B28" s="288" t="s">
        <v>310</v>
      </c>
      <c r="C28" s="278" t="s">
        <v>278</v>
      </c>
      <c r="D28" s="278" t="s">
        <v>279</v>
      </c>
      <c r="E28" s="287"/>
      <c r="F28" s="278"/>
      <c r="G28" s="287"/>
      <c r="H28" s="287"/>
      <c r="I28" s="282">
        <v>200000</v>
      </c>
      <c r="J28" s="278" t="s">
        <v>284</v>
      </c>
      <c r="K28" s="283">
        <f t="shared" si="0"/>
        <v>1.1036162</v>
      </c>
      <c r="L28" s="300"/>
      <c r="M28" s="299">
        <v>1.95583</v>
      </c>
      <c r="N28" s="290"/>
      <c r="O28" s="282">
        <v>183855.84</v>
      </c>
      <c r="P28" s="282">
        <v>220723.24</v>
      </c>
      <c r="Q28" s="285">
        <f>P28/'справка № 1-КИС-БАЛАНС'!$E$45</f>
        <v>0.06677338796456997</v>
      </c>
      <c r="R28" s="286">
        <f>Sheet2!F10</f>
        <v>0.04</v>
      </c>
    </row>
    <row r="29" spans="1:19" s="255" customFormat="1" ht="12">
      <c r="A29" s="288" t="s">
        <v>347</v>
      </c>
      <c r="B29" s="288" t="s">
        <v>346</v>
      </c>
      <c r="C29" s="278" t="s">
        <v>278</v>
      </c>
      <c r="D29" s="278" t="s">
        <v>279</v>
      </c>
      <c r="E29" s="278" t="s">
        <v>280</v>
      </c>
      <c r="F29" s="278" t="s">
        <v>348</v>
      </c>
      <c r="G29" s="287"/>
      <c r="H29" s="287"/>
      <c r="I29" s="282">
        <v>184</v>
      </c>
      <c r="J29" s="278" t="s">
        <v>326</v>
      </c>
      <c r="K29" s="283">
        <f t="shared" si="0"/>
        <v>980</v>
      </c>
      <c r="L29" s="300"/>
      <c r="M29" s="301"/>
      <c r="N29" s="290"/>
      <c r="O29" s="282">
        <v>318485.52</v>
      </c>
      <c r="P29" s="282">
        <v>180320</v>
      </c>
      <c r="Q29" s="285">
        <f>P29/'справка № 1-КИС-БАЛАНС'!$E$45</f>
        <v>0.0545505643980727</v>
      </c>
      <c r="R29" s="286">
        <f>Sheet2!F13</f>
        <v>0.46</v>
      </c>
      <c r="S29" s="256"/>
    </row>
    <row r="30" spans="1:18" s="255" customFormat="1" ht="12">
      <c r="A30" s="278" t="s">
        <v>105</v>
      </c>
      <c r="B30" s="278"/>
      <c r="C30" s="287"/>
      <c r="D30" s="287"/>
      <c r="E30" s="287"/>
      <c r="F30" s="278"/>
      <c r="G30" s="287"/>
      <c r="H30" s="287"/>
      <c r="I30" s="282"/>
      <c r="J30" s="287"/>
      <c r="K30" s="300"/>
      <c r="L30" s="300"/>
      <c r="M30" s="301"/>
      <c r="N30" s="290"/>
      <c r="O30" s="293"/>
      <c r="P30" s="293"/>
      <c r="Q30" s="297"/>
      <c r="R30" s="295"/>
    </row>
    <row r="31" spans="1:18" s="255" customFormat="1" ht="12">
      <c r="A31" s="290" t="s">
        <v>166</v>
      </c>
      <c r="B31" s="278"/>
      <c r="C31" s="287"/>
      <c r="D31" s="287"/>
      <c r="E31" s="287"/>
      <c r="F31" s="278"/>
      <c r="G31" s="287"/>
      <c r="H31" s="287"/>
      <c r="I31" s="291"/>
      <c r="J31" s="287"/>
      <c r="K31" s="300"/>
      <c r="L31" s="300"/>
      <c r="M31" s="301"/>
      <c r="N31" s="290"/>
      <c r="O31" s="293">
        <f>SUM(O23:O30)</f>
        <v>1214637.28</v>
      </c>
      <c r="P31" s="293">
        <f>SUM(P23:P30)</f>
        <v>1128674.5799999998</v>
      </c>
      <c r="Q31" s="313">
        <f>SUM(Q23:Q30)</f>
        <v>0.34144762289683706</v>
      </c>
      <c r="R31" s="295"/>
    </row>
    <row r="32" spans="1:18" s="63" customFormat="1" ht="12">
      <c r="A32" s="278" t="s">
        <v>322</v>
      </c>
      <c r="B32" s="278" t="s">
        <v>285</v>
      </c>
      <c r="C32" s="278" t="s">
        <v>278</v>
      </c>
      <c r="D32" s="278" t="s">
        <v>279</v>
      </c>
      <c r="E32" s="278" t="s">
        <v>345</v>
      </c>
      <c r="F32" s="278" t="s">
        <v>341</v>
      </c>
      <c r="G32" s="278"/>
      <c r="H32" s="278"/>
      <c r="I32" s="282">
        <v>1000</v>
      </c>
      <c r="J32" s="278" t="s">
        <v>284</v>
      </c>
      <c r="K32" s="299">
        <f>P32/I32</f>
        <v>1.8971600000000002</v>
      </c>
      <c r="L32" s="298"/>
      <c r="M32" s="299">
        <v>1.95583</v>
      </c>
      <c r="N32" s="284"/>
      <c r="O32" s="361">
        <v>1877.6</v>
      </c>
      <c r="P32" s="361">
        <v>1897.16</v>
      </c>
      <c r="Q32" s="285">
        <f>P32/'справка № 1-КИС-БАЛАНС'!$E$45</f>
        <v>0.0005739305055093589</v>
      </c>
      <c r="R32" s="286">
        <f>Sheet2!F8</f>
        <v>2E-05</v>
      </c>
    </row>
    <row r="33" spans="1:18" s="63" customFormat="1" ht="12">
      <c r="A33" s="302" t="s">
        <v>113</v>
      </c>
      <c r="B33" s="276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302"/>
      <c r="O33" s="303">
        <f>SUM(O32:O32)</f>
        <v>1877.6</v>
      </c>
      <c r="P33" s="303">
        <f>SUM(P32:P32)</f>
        <v>1897.16</v>
      </c>
      <c r="Q33" s="304">
        <f>Q32</f>
        <v>0.0005739305055093589</v>
      </c>
      <c r="R33" s="286"/>
    </row>
    <row r="34" spans="1:18" s="63" customFormat="1" ht="12">
      <c r="A34" s="302" t="s">
        <v>131</v>
      </c>
      <c r="B34" s="276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302"/>
      <c r="O34" s="303">
        <f>O20+O31+O33</f>
        <v>1708870.32</v>
      </c>
      <c r="P34" s="303">
        <f>P20+P31+P33</f>
        <v>1648955.4599999997</v>
      </c>
      <c r="Q34" s="405">
        <f>Q20+Q31+Q33</f>
        <v>0.4988434505894166</v>
      </c>
      <c r="R34" s="306"/>
    </row>
    <row r="35" spans="1:18" s="63" customFormat="1" ht="12">
      <c r="A35" s="307" t="s">
        <v>127</v>
      </c>
      <c r="B35" s="276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302"/>
      <c r="O35" s="302"/>
      <c r="P35" s="302"/>
      <c r="Q35" s="305"/>
      <c r="R35" s="305"/>
    </row>
    <row r="36" spans="1:18" s="63" customFormat="1" ht="12">
      <c r="A36" s="276" t="s">
        <v>335</v>
      </c>
      <c r="B36" s="276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302"/>
      <c r="O36" s="302"/>
      <c r="P36" s="302"/>
      <c r="Q36" s="305"/>
      <c r="R36" s="305"/>
    </row>
    <row r="37" spans="1:18" s="255" customFormat="1" ht="12">
      <c r="A37" s="302" t="s">
        <v>112</v>
      </c>
      <c r="B37" s="278"/>
      <c r="C37" s="278"/>
      <c r="D37" s="278"/>
      <c r="E37" s="287"/>
      <c r="F37" s="287"/>
      <c r="G37" s="287"/>
      <c r="H37" s="287"/>
      <c r="I37" s="290"/>
      <c r="J37" s="287"/>
      <c r="K37" s="284"/>
      <c r="L37" s="287"/>
      <c r="M37" s="287"/>
      <c r="N37" s="290"/>
      <c r="O37" s="290"/>
      <c r="P37" s="290"/>
      <c r="Q37" s="294"/>
      <c r="R37" s="308"/>
    </row>
    <row r="38" spans="1:18" s="63" customFormat="1" ht="12">
      <c r="A38" s="278" t="s">
        <v>316</v>
      </c>
      <c r="B38" s="276"/>
      <c r="C38" s="274"/>
      <c r="D38" s="274"/>
      <c r="E38" s="274"/>
      <c r="F38" s="274"/>
      <c r="G38" s="274"/>
      <c r="H38" s="274"/>
      <c r="I38" s="302"/>
      <c r="J38" s="274"/>
      <c r="K38" s="274"/>
      <c r="L38" s="274"/>
      <c r="M38" s="274"/>
      <c r="N38" s="302"/>
      <c r="O38" s="302"/>
      <c r="P38" s="302"/>
      <c r="Q38" s="305"/>
      <c r="R38" s="305"/>
    </row>
    <row r="39" spans="1:18" s="63" customFormat="1" ht="12">
      <c r="A39" s="302" t="s">
        <v>166</v>
      </c>
      <c r="B39" s="276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302"/>
      <c r="O39" s="302"/>
      <c r="P39" s="302"/>
      <c r="Q39" s="305"/>
      <c r="R39" s="305"/>
    </row>
    <row r="40" spans="1:18" s="63" customFormat="1" ht="24">
      <c r="A40" s="276" t="s">
        <v>268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302"/>
      <c r="O40" s="302"/>
      <c r="P40" s="302"/>
      <c r="Q40" s="305"/>
      <c r="R40" s="305"/>
    </row>
    <row r="41" spans="1:18" s="63" customFormat="1" ht="12">
      <c r="A41" s="302" t="s">
        <v>113</v>
      </c>
      <c r="B41" s="276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302"/>
      <c r="O41" s="302"/>
      <c r="P41" s="302"/>
      <c r="Q41" s="305"/>
      <c r="R41" s="305"/>
    </row>
    <row r="42" spans="1:18" s="63" customFormat="1" ht="12">
      <c r="A42" s="276" t="s">
        <v>199</v>
      </c>
      <c r="B42" s="276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302"/>
      <c r="O42" s="302"/>
      <c r="P42" s="302"/>
      <c r="Q42" s="305"/>
      <c r="R42" s="305"/>
    </row>
    <row r="43" spans="1:18" ht="12">
      <c r="A43" s="276" t="s">
        <v>106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309"/>
      <c r="O43" s="309"/>
      <c r="P43" s="309"/>
      <c r="Q43" s="310"/>
      <c r="R43" s="310"/>
    </row>
    <row r="44" spans="1:18" s="63" customFormat="1" ht="12">
      <c r="A44" s="276" t="s">
        <v>107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302"/>
      <c r="O44" s="302"/>
      <c r="P44" s="302"/>
      <c r="Q44" s="305"/>
      <c r="R44" s="305"/>
    </row>
    <row r="45" spans="1:18" ht="12">
      <c r="A45" s="276" t="s">
        <v>108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309"/>
      <c r="O45" s="309"/>
      <c r="P45" s="309"/>
      <c r="Q45" s="310"/>
      <c r="R45" s="310"/>
    </row>
    <row r="46" spans="1:18" ht="12">
      <c r="A46" s="257" t="s">
        <v>105</v>
      </c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309"/>
      <c r="O46" s="309"/>
      <c r="P46" s="309"/>
      <c r="Q46" s="310"/>
      <c r="R46" s="310"/>
    </row>
    <row r="47" spans="1:18" ht="12">
      <c r="A47" s="276" t="s">
        <v>109</v>
      </c>
      <c r="B47" s="275"/>
      <c r="C47" s="276" t="s">
        <v>91</v>
      </c>
      <c r="D47" s="276" t="s">
        <v>91</v>
      </c>
      <c r="E47" s="276" t="s">
        <v>91</v>
      </c>
      <c r="F47" s="276"/>
      <c r="G47" s="276"/>
      <c r="H47" s="276"/>
      <c r="I47" s="276"/>
      <c r="J47" s="276"/>
      <c r="K47" s="276" t="s">
        <v>91</v>
      </c>
      <c r="L47" s="276"/>
      <c r="M47" s="276"/>
      <c r="N47" s="309"/>
      <c r="O47" s="309"/>
      <c r="P47" s="309"/>
      <c r="Q47" s="310"/>
      <c r="R47" s="310"/>
    </row>
    <row r="48" spans="1:18" ht="12">
      <c r="A48" s="302" t="s">
        <v>130</v>
      </c>
      <c r="B48" s="311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309"/>
      <c r="O48" s="309"/>
      <c r="P48" s="309"/>
      <c r="Q48" s="310"/>
      <c r="R48" s="310"/>
    </row>
    <row r="49" spans="1:18" ht="12">
      <c r="A49" s="276" t="s">
        <v>129</v>
      </c>
      <c r="B49" s="275"/>
      <c r="C49" s="276" t="s">
        <v>91</v>
      </c>
      <c r="D49" s="276" t="s">
        <v>91</v>
      </c>
      <c r="E49" s="276" t="s">
        <v>91</v>
      </c>
      <c r="F49" s="276"/>
      <c r="G49" s="276"/>
      <c r="H49" s="276"/>
      <c r="I49" s="276"/>
      <c r="J49" s="276"/>
      <c r="K49" s="276" t="s">
        <v>91</v>
      </c>
      <c r="L49" s="276"/>
      <c r="M49" s="276"/>
      <c r="N49" s="309"/>
      <c r="O49" s="309"/>
      <c r="P49" s="309"/>
      <c r="Q49" s="310"/>
      <c r="R49" s="310"/>
    </row>
    <row r="50" spans="1:18" ht="12">
      <c r="A50" s="302" t="s">
        <v>133</v>
      </c>
      <c r="B50" s="312"/>
      <c r="C50" s="276" t="s">
        <v>91</v>
      </c>
      <c r="D50" s="276" t="s">
        <v>91</v>
      </c>
      <c r="E50" s="276" t="s">
        <v>91</v>
      </c>
      <c r="F50" s="276"/>
      <c r="G50" s="276"/>
      <c r="H50" s="276"/>
      <c r="I50" s="276"/>
      <c r="J50" s="276"/>
      <c r="K50" s="276" t="s">
        <v>91</v>
      </c>
      <c r="L50" s="276"/>
      <c r="M50" s="276"/>
      <c r="N50" s="309"/>
      <c r="O50" s="309"/>
      <c r="P50" s="309"/>
      <c r="Q50" s="310"/>
      <c r="R50" s="310"/>
    </row>
    <row r="51" spans="1:18" ht="12">
      <c r="A51" s="257" t="s">
        <v>221</v>
      </c>
      <c r="B51" s="312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309"/>
      <c r="O51" s="309"/>
      <c r="P51" s="309"/>
      <c r="Q51" s="310"/>
      <c r="R51" s="310"/>
    </row>
    <row r="52" spans="1:18" ht="12">
      <c r="A52" s="276" t="s">
        <v>110</v>
      </c>
      <c r="B52" s="277"/>
      <c r="C52" s="276" t="s">
        <v>91</v>
      </c>
      <c r="D52" s="276" t="s">
        <v>91</v>
      </c>
      <c r="E52" s="276" t="s">
        <v>91</v>
      </c>
      <c r="F52" s="276"/>
      <c r="G52" s="276"/>
      <c r="H52" s="276"/>
      <c r="I52" s="276"/>
      <c r="J52" s="276"/>
      <c r="K52" s="276" t="s">
        <v>91</v>
      </c>
      <c r="L52" s="276"/>
      <c r="M52" s="276"/>
      <c r="N52" s="309"/>
      <c r="O52" s="309"/>
      <c r="P52" s="309"/>
      <c r="Q52" s="310"/>
      <c r="R52" s="310"/>
    </row>
    <row r="53" spans="1:18" ht="12">
      <c r="A53" s="277" t="s">
        <v>158</v>
      </c>
      <c r="B53" s="277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309"/>
      <c r="O53" s="309"/>
      <c r="P53" s="309"/>
      <c r="Q53" s="310"/>
      <c r="R53" s="310"/>
    </row>
    <row r="54" spans="1:18" s="63" customFormat="1" ht="12">
      <c r="A54" s="277" t="s">
        <v>128</v>
      </c>
      <c r="B54" s="277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302"/>
      <c r="O54" s="302"/>
      <c r="P54" s="302"/>
      <c r="Q54" s="305"/>
      <c r="R54" s="305"/>
    </row>
    <row r="55" spans="1:18" s="63" customFormat="1" ht="12">
      <c r="A55" s="277" t="s">
        <v>159</v>
      </c>
      <c r="B55" s="277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302"/>
      <c r="O55" s="302"/>
      <c r="P55" s="302"/>
      <c r="Q55" s="305"/>
      <c r="R55" s="305"/>
    </row>
    <row r="56" spans="1:18" ht="12">
      <c r="A56" s="276" t="s">
        <v>11</v>
      </c>
      <c r="B56" s="277"/>
      <c r="C56" s="276" t="s">
        <v>91</v>
      </c>
      <c r="D56" s="276" t="s">
        <v>91</v>
      </c>
      <c r="E56" s="276" t="s">
        <v>91</v>
      </c>
      <c r="F56" s="276"/>
      <c r="G56" s="276"/>
      <c r="H56" s="276"/>
      <c r="I56" s="276"/>
      <c r="J56" s="276"/>
      <c r="K56" s="276" t="s">
        <v>91</v>
      </c>
      <c r="L56" s="276"/>
      <c r="M56" s="276"/>
      <c r="N56" s="309"/>
      <c r="O56" s="309"/>
      <c r="P56" s="309"/>
      <c r="Q56" s="310"/>
      <c r="R56" s="310"/>
    </row>
    <row r="57" spans="1:18" ht="12">
      <c r="A57" s="302" t="s">
        <v>167</v>
      </c>
      <c r="B57" s="277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309"/>
      <c r="O57" s="309"/>
      <c r="P57" s="309"/>
      <c r="Q57" s="310"/>
      <c r="R57" s="310"/>
    </row>
    <row r="58" spans="1:18" ht="12">
      <c r="A58" s="276" t="s">
        <v>269</v>
      </c>
      <c r="B58" s="279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309"/>
      <c r="O58" s="309"/>
      <c r="P58" s="309"/>
      <c r="Q58" s="362"/>
      <c r="R58" s="363"/>
    </row>
    <row r="59" spans="1:18" ht="12">
      <c r="A59" s="278"/>
      <c r="B59" s="277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309"/>
      <c r="O59" s="309"/>
      <c r="P59" s="309"/>
      <c r="Q59" s="362"/>
      <c r="R59" s="363"/>
    </row>
    <row r="60" spans="1:18" ht="12">
      <c r="A60" s="302" t="s">
        <v>175</v>
      </c>
      <c r="B60" s="277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309"/>
      <c r="O60" s="309"/>
      <c r="P60" s="309"/>
      <c r="Q60" s="310"/>
      <c r="R60" s="310"/>
    </row>
    <row r="61" spans="1:18" ht="12">
      <c r="A61" s="364" t="s">
        <v>132</v>
      </c>
      <c r="B61" s="277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309"/>
      <c r="O61" s="374"/>
      <c r="P61" s="374"/>
      <c r="Q61" s="374"/>
      <c r="R61" s="366"/>
    </row>
    <row r="62" spans="1:18" ht="36">
      <c r="A62" s="274" t="s">
        <v>214</v>
      </c>
      <c r="B62" s="367"/>
      <c r="C62" s="276" t="s">
        <v>91</v>
      </c>
      <c r="D62" s="276" t="s">
        <v>91</v>
      </c>
      <c r="E62" s="276" t="s">
        <v>91</v>
      </c>
      <c r="F62" s="276"/>
      <c r="G62" s="276"/>
      <c r="H62" s="276"/>
      <c r="I62" s="368"/>
      <c r="J62" s="276"/>
      <c r="K62" s="276" t="s">
        <v>91</v>
      </c>
      <c r="L62" s="276"/>
      <c r="M62" s="276"/>
      <c r="N62" s="309"/>
      <c r="O62" s="365">
        <f>O34+O60</f>
        <v>1708870.32</v>
      </c>
      <c r="P62" s="365">
        <f>P34+P60</f>
        <v>1648955.4599999997</v>
      </c>
      <c r="Q62" s="354">
        <f>Q34+Q60</f>
        <v>0.4988434505894166</v>
      </c>
      <c r="R62" s="371"/>
    </row>
    <row r="63" spans="1:19" s="63" customFormat="1" ht="21">
      <c r="A63" s="62" t="s">
        <v>168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74"/>
      <c r="L63" s="375"/>
      <c r="M63" s="375"/>
      <c r="N63" s="375"/>
      <c r="O63" s="369">
        <f>O62</f>
        <v>1708870.32</v>
      </c>
      <c r="P63" s="369">
        <f>P62</f>
        <v>1648955.4599999997</v>
      </c>
      <c r="Q63" s="370">
        <f>Q62</f>
        <v>0.4988434505894166</v>
      </c>
      <c r="R63" s="373"/>
      <c r="S63" s="64"/>
    </row>
    <row r="64" spans="2:19" s="63" customFormat="1" ht="11.25">
      <c r="B64" s="65"/>
      <c r="C64" s="68"/>
      <c r="D64" s="68"/>
      <c r="E64" s="99"/>
      <c r="F64" s="99"/>
      <c r="G64" s="99"/>
      <c r="I64" s="66"/>
      <c r="J64" s="66"/>
      <c r="K64" s="66"/>
      <c r="L64" s="66"/>
      <c r="M64" s="67"/>
      <c r="N64" s="67"/>
      <c r="P64" s="66"/>
      <c r="Q64" s="64"/>
      <c r="R64" s="64"/>
      <c r="S64" s="64"/>
    </row>
    <row r="65" spans="1:19" s="63" customFormat="1" ht="12.75">
      <c r="A65" s="68" t="str">
        <f>'справка № 6-КИС'!A45</f>
        <v>Дата: 03.01.2012 г.   Съставител: Г. Андонова</v>
      </c>
      <c r="B65" s="64"/>
      <c r="C65" s="66"/>
      <c r="D65" s="66"/>
      <c r="E65" s="66"/>
      <c r="F65" s="66"/>
      <c r="G65" s="100"/>
      <c r="H65" s="446"/>
      <c r="I65" s="447"/>
      <c r="J65" s="447"/>
      <c r="K65" s="447"/>
      <c r="L65" s="447"/>
      <c r="M65" s="66"/>
      <c r="N65" s="66"/>
      <c r="O65" s="100" t="str">
        <f>'справка № 6-КИС'!C45</f>
        <v>Изпълнителен директор: Н. Василев</v>
      </c>
      <c r="P65" s="66"/>
      <c r="Q65" s="64"/>
      <c r="R65" s="64"/>
      <c r="S65" s="64"/>
    </row>
    <row r="66" spans="1:19" s="63" customFormat="1" ht="11.25">
      <c r="A66" s="64"/>
      <c r="B66" s="65"/>
      <c r="C66" s="66"/>
      <c r="D66" s="66"/>
      <c r="E66" s="66"/>
      <c r="F66" s="66"/>
      <c r="G66" s="66"/>
      <c r="M66" s="66"/>
      <c r="N66" s="66"/>
      <c r="O66" s="66"/>
      <c r="P66" s="353"/>
      <c r="Q66" s="64"/>
      <c r="R66" s="64"/>
      <c r="S66" s="64"/>
    </row>
    <row r="67" spans="1:19" s="63" customFormat="1" ht="11.25">
      <c r="A67" s="64"/>
      <c r="K67" s="66"/>
      <c r="L67" s="66"/>
      <c r="M67" s="66"/>
      <c r="N67" s="66"/>
      <c r="O67" s="353" t="str">
        <f>'справка № 6-КИС'!C47</f>
        <v>Председател на СД: Н. Янков</v>
      </c>
      <c r="P67" s="66"/>
      <c r="Q67" s="64"/>
      <c r="R67" s="64"/>
      <c r="S67" s="64"/>
    </row>
    <row r="68" spans="2:19" s="63" customFormat="1" ht="11.25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4"/>
      <c r="R68" s="64"/>
      <c r="S68" s="64"/>
    </row>
    <row r="69" spans="1:19" s="63" customFormat="1" ht="11.25">
      <c r="A69" s="6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4"/>
      <c r="R69" s="64"/>
      <c r="S69" s="64"/>
    </row>
    <row r="70" spans="1:19" ht="17.25" customHeight="1">
      <c r="A70" s="60"/>
      <c r="B70" s="60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0"/>
      <c r="R70" s="60"/>
      <c r="S70" s="60"/>
    </row>
    <row r="71" spans="1:19" s="63" customFormat="1" ht="11.25">
      <c r="A71" s="70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4"/>
      <c r="R71" s="64"/>
      <c r="S71" s="64"/>
    </row>
    <row r="72" spans="1:19" s="63" customFormat="1" ht="11.25">
      <c r="A72" s="71"/>
      <c r="B72" s="6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4"/>
      <c r="R72" s="64"/>
      <c r="S72" s="64"/>
    </row>
    <row r="73" spans="1:19" s="63" customFormat="1" ht="11.25">
      <c r="A73" s="72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4"/>
      <c r="R73" s="64"/>
      <c r="S73" s="64"/>
    </row>
    <row r="74" spans="1:19" s="63" customFormat="1" ht="22.5" customHeight="1">
      <c r="A74" s="73"/>
      <c r="B74" s="69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4"/>
      <c r="R74" s="64"/>
      <c r="S74" s="64"/>
    </row>
    <row r="75" spans="1:19" s="63" customFormat="1" ht="11.25">
      <c r="A75" s="73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4"/>
      <c r="R75" s="64"/>
      <c r="S75" s="64"/>
    </row>
    <row r="76" spans="1:19" s="63" customFormat="1" ht="11.25">
      <c r="A76" s="73"/>
      <c r="B76" s="7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4"/>
      <c r="R76" s="64"/>
      <c r="S76" s="64"/>
    </row>
    <row r="77" spans="1:19" s="63" customFormat="1" ht="11.25">
      <c r="A77" s="74"/>
      <c r="B77" s="7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4"/>
      <c r="R77" s="64"/>
      <c r="S77" s="64"/>
    </row>
    <row r="78" spans="1:19" ht="11.25">
      <c r="A78" s="72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0"/>
      <c r="R78" s="60"/>
      <c r="S78" s="60"/>
    </row>
    <row r="79" spans="1:19" ht="11.25">
      <c r="A79" s="72"/>
      <c r="B79" s="69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0"/>
      <c r="R79" s="60"/>
      <c r="S79" s="60"/>
    </row>
    <row r="80" spans="1:19" ht="11.25">
      <c r="A80" s="72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0"/>
      <c r="R80" s="60"/>
      <c r="S80" s="60"/>
    </row>
    <row r="81" spans="1:19" ht="11.25">
      <c r="A81" s="72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0"/>
      <c r="R81" s="60"/>
      <c r="S81" s="60"/>
    </row>
    <row r="82" spans="1:19" ht="38.25" customHeight="1">
      <c r="A82" s="72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0"/>
      <c r="R82" s="60"/>
      <c r="S82" s="60"/>
    </row>
    <row r="83" spans="1:19" ht="15" customHeight="1">
      <c r="A83" s="72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0"/>
      <c r="R83" s="60"/>
      <c r="S83" s="60"/>
    </row>
    <row r="84" spans="1:19" s="63" customFormat="1" ht="11.25">
      <c r="A84" s="72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4"/>
      <c r="R84" s="64"/>
      <c r="S84" s="64"/>
    </row>
    <row r="85" spans="1:19" s="63" customFormat="1" ht="11.25">
      <c r="A85" s="72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4"/>
      <c r="R85" s="64"/>
      <c r="S85" s="64"/>
    </row>
    <row r="86" spans="1:19" s="63" customFormat="1" ht="11.25">
      <c r="A86" s="72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4"/>
      <c r="R86" s="64"/>
      <c r="S86" s="64"/>
    </row>
    <row r="87" spans="1:19" s="63" customFormat="1" ht="11.25">
      <c r="A87" s="72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4"/>
      <c r="R87" s="64"/>
      <c r="S87" s="64"/>
    </row>
    <row r="88" spans="1:19" ht="27.75" customHeight="1">
      <c r="A88" s="7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0"/>
      <c r="R88" s="60"/>
      <c r="S88" s="60"/>
    </row>
    <row r="89" spans="1:19" ht="14.25" customHeight="1">
      <c r="A89" s="72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0"/>
      <c r="R89" s="60"/>
      <c r="S89" s="60"/>
    </row>
    <row r="90" spans="1:19" s="63" customFormat="1" ht="16.5" customHeight="1">
      <c r="A90" s="72"/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4"/>
      <c r="R90" s="64"/>
      <c r="S90" s="64"/>
    </row>
    <row r="91" spans="1:19" s="63" customFormat="1" ht="16.5" customHeight="1">
      <c r="A91" s="74"/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4"/>
      <c r="R91" s="64"/>
      <c r="S91" s="64"/>
    </row>
    <row r="92" spans="1:19" s="63" customFormat="1" ht="15.75" customHeight="1">
      <c r="A92" s="70"/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4"/>
      <c r="R92" s="64"/>
      <c r="S92" s="64"/>
    </row>
    <row r="93" spans="1:19" s="63" customFormat="1" ht="9.75" customHeight="1">
      <c r="A93" s="64"/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4"/>
      <c r="R93" s="64"/>
      <c r="S93" s="64"/>
    </row>
    <row r="94" spans="1:19" s="63" customFormat="1" ht="14.25" customHeight="1">
      <c r="A94" s="64"/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4"/>
      <c r="R94" s="64"/>
      <c r="S94" s="64"/>
    </row>
    <row r="95" spans="1:19" s="63" customFormat="1" ht="9.75" customHeight="1">
      <c r="A95" s="64"/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4"/>
      <c r="R95" s="64"/>
      <c r="S95" s="64"/>
    </row>
    <row r="96" spans="1:19" s="63" customFormat="1" ht="9.75" customHeight="1">
      <c r="A96" s="64"/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4"/>
      <c r="R96" s="64"/>
      <c r="S96" s="64"/>
    </row>
    <row r="97" spans="1:19" s="63" customFormat="1" ht="9.75" customHeight="1">
      <c r="A97" s="64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4"/>
      <c r="R97" s="64"/>
      <c r="S97" s="64"/>
    </row>
    <row r="98" spans="1:19" s="63" customFormat="1" ht="10.5">
      <c r="A98" s="64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4"/>
      <c r="R98" s="64"/>
      <c r="S98" s="64"/>
    </row>
    <row r="99" spans="1:19" ht="28.5" customHeight="1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0"/>
      <c r="R99" s="60"/>
      <c r="S99" s="60"/>
    </row>
    <row r="100" spans="1:19" ht="11.25">
      <c r="A100" s="60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0"/>
      <c r="R100" s="60"/>
      <c r="S100" s="60"/>
    </row>
    <row r="101" spans="1:19" ht="11.25">
      <c r="A101" s="60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0"/>
      <c r="R101" s="60"/>
      <c r="S101" s="60"/>
    </row>
    <row r="102" spans="1:19" ht="11.25">
      <c r="A102" s="60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0"/>
      <c r="R102" s="60"/>
      <c r="S102" s="60"/>
    </row>
    <row r="103" spans="1:19" ht="11.25">
      <c r="A103" s="60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0"/>
      <c r="R103" s="60"/>
      <c r="S103" s="60"/>
    </row>
    <row r="104" spans="1:16" ht="49.5" customHeight="1">
      <c r="A104" s="60"/>
      <c r="L104" s="65"/>
      <c r="M104" s="65"/>
      <c r="N104" s="65"/>
      <c r="O104" s="65"/>
      <c r="P104" s="65"/>
    </row>
    <row r="106" spans="12:16" ht="15" customHeight="1">
      <c r="L106" s="59"/>
      <c r="M106" s="59"/>
      <c r="N106" s="59"/>
      <c r="O106" s="59"/>
      <c r="P106" s="59"/>
    </row>
    <row r="107" spans="2:11" ht="11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ht="11.25">
      <c r="A108" s="60"/>
      <c r="B108" s="60"/>
      <c r="C108" s="60"/>
      <c r="D108" s="60"/>
      <c r="E108" s="60" t="s">
        <v>118</v>
      </c>
      <c r="F108" s="60"/>
      <c r="G108" s="60"/>
      <c r="H108" s="60"/>
      <c r="I108" s="60"/>
      <c r="J108" s="60"/>
      <c r="K108" s="60"/>
    </row>
    <row r="109" ht="11.25">
      <c r="A109" s="60"/>
    </row>
    <row r="117" spans="5:10" ht="11.25">
      <c r="E117" s="60"/>
      <c r="F117" s="60"/>
      <c r="G117" s="60"/>
      <c r="H117" s="60"/>
      <c r="I117" s="60"/>
      <c r="J117" s="60"/>
    </row>
  </sheetData>
  <sheetProtection/>
  <mergeCells count="24">
    <mergeCell ref="I8:I11"/>
    <mergeCell ref="C8:C11"/>
    <mergeCell ref="E8:E11"/>
    <mergeCell ref="B8:B11"/>
    <mergeCell ref="H65:L65"/>
    <mergeCell ref="R7:R11"/>
    <mergeCell ref="K8:K11"/>
    <mergeCell ref="K7:P7"/>
    <mergeCell ref="O8:O11"/>
    <mergeCell ref="L8:L11"/>
    <mergeCell ref="N8:N11"/>
    <mergeCell ref="Q7:Q11"/>
    <mergeCell ref="P8:P11"/>
    <mergeCell ref="M8:M11"/>
    <mergeCell ref="A2:R2"/>
    <mergeCell ref="D8:D11"/>
    <mergeCell ref="F8:F11"/>
    <mergeCell ref="H8:H11"/>
    <mergeCell ref="A4:B4"/>
    <mergeCell ref="A5:B5"/>
    <mergeCell ref="J8:J11"/>
    <mergeCell ref="A7:A11"/>
    <mergeCell ref="G8:G11"/>
    <mergeCell ref="B7:H7"/>
  </mergeCells>
  <printOptions/>
  <pageMargins left="0.25" right="0.28" top="0.57" bottom="0.42" header="0.3" footer="0.31"/>
  <pageSetup fitToHeight="2" horizontalDpi="300" verticalDpi="300" orientation="landscape" paperSize="9" scale="76" r:id="rId1"/>
  <headerFooter alignWithMargins="0">
    <oddFooter>&amp;C&amp;P</oddFooter>
  </headerFooter>
  <rowBreaks count="1" manualBreakCount="1">
    <brk id="4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B15" sqref="B15"/>
    </sheetView>
  </sheetViews>
  <sheetFormatPr defaultColWidth="9.140625" defaultRowHeight="12" customHeight="1"/>
  <cols>
    <col min="1" max="1" width="46.57421875" style="1" customWidth="1"/>
    <col min="2" max="2" width="12.421875" style="1" customWidth="1"/>
    <col min="3" max="3" width="12.7109375" style="1" customWidth="1"/>
    <col min="4" max="16384" width="9.140625" style="1" customWidth="1"/>
  </cols>
  <sheetData>
    <row r="1" spans="1:3" ht="15" customHeight="1">
      <c r="A1" s="78"/>
      <c r="B1" s="78"/>
      <c r="C1" s="355" t="s">
        <v>270</v>
      </c>
    </row>
    <row r="2" spans="1:5" ht="15" customHeight="1">
      <c r="A2" s="79"/>
      <c r="B2" s="79"/>
      <c r="C2" s="80"/>
      <c r="D2" s="10"/>
      <c r="E2" s="10"/>
    </row>
    <row r="3" spans="1:5" ht="15" customHeight="1">
      <c r="A3" s="453" t="s">
        <v>367</v>
      </c>
      <c r="B3" s="453"/>
      <c r="C3" s="453"/>
      <c r="D3" s="2"/>
      <c r="E3" s="2"/>
    </row>
    <row r="4" spans="1:5" ht="15" customHeight="1">
      <c r="A4" s="81"/>
      <c r="B4" s="81"/>
      <c r="C4" s="81"/>
      <c r="D4" s="9"/>
      <c r="E4" s="9"/>
    </row>
    <row r="5" spans="1:5" ht="15" customHeight="1">
      <c r="A5" s="82" t="s">
        <v>286</v>
      </c>
      <c r="B5" s="456" t="s">
        <v>139</v>
      </c>
      <c r="C5" s="456"/>
      <c r="D5" s="2"/>
      <c r="E5" s="2"/>
    </row>
    <row r="6" spans="1:5" ht="15" customHeight="1">
      <c r="A6" s="82" t="s">
        <v>282</v>
      </c>
      <c r="B6" s="83">
        <v>175801906</v>
      </c>
      <c r="C6" s="83"/>
      <c r="D6" s="2"/>
      <c r="E6" s="2"/>
    </row>
    <row r="7" spans="1:4" ht="15" customHeight="1">
      <c r="A7" s="84" t="str">
        <f>'справка №7-КИС'!A5:B5</f>
        <v>Отчетен период: 31.12.2011 г.</v>
      </c>
      <c r="B7" s="85"/>
      <c r="C7" s="86"/>
      <c r="D7" s="2"/>
    </row>
    <row r="8" spans="1:4" ht="15" customHeight="1">
      <c r="A8" s="84"/>
      <c r="B8" s="85"/>
      <c r="C8" s="86" t="s">
        <v>75</v>
      </c>
      <c r="D8" s="2"/>
    </row>
    <row r="9" spans="1:5" ht="15" customHeight="1">
      <c r="A9" s="457" t="s">
        <v>93</v>
      </c>
      <c r="B9" s="455" t="s">
        <v>134</v>
      </c>
      <c r="C9" s="455"/>
      <c r="D9" s="9"/>
      <c r="E9" s="9"/>
    </row>
    <row r="10" spans="1:3" ht="30" customHeight="1">
      <c r="A10" s="458"/>
      <c r="B10" s="87" t="s">
        <v>368</v>
      </c>
      <c r="C10" s="87" t="s">
        <v>369</v>
      </c>
    </row>
    <row r="11" spans="1:3" ht="15" customHeight="1">
      <c r="A11" s="87" t="s">
        <v>6</v>
      </c>
      <c r="B11" s="87">
        <v>1</v>
      </c>
      <c r="C11" s="87">
        <v>2</v>
      </c>
    </row>
    <row r="12" spans="1:3" ht="15" customHeight="1">
      <c r="A12" s="88" t="s">
        <v>135</v>
      </c>
      <c r="B12" s="356"/>
      <c r="C12" s="356"/>
    </row>
    <row r="13" spans="1:3" ht="15" customHeight="1">
      <c r="A13" s="89" t="s">
        <v>271</v>
      </c>
      <c r="B13" s="357"/>
      <c r="C13" s="357"/>
    </row>
    <row r="14" spans="1:7" ht="15" customHeight="1">
      <c r="A14" s="89" t="s">
        <v>154</v>
      </c>
      <c r="B14" s="315">
        <v>126736</v>
      </c>
      <c r="C14" s="357">
        <v>115793</v>
      </c>
      <c r="D14" s="329"/>
      <c r="E14" s="329"/>
      <c r="G14" s="11"/>
    </row>
    <row r="15" spans="1:7" ht="15" customHeight="1">
      <c r="A15" s="89" t="s">
        <v>203</v>
      </c>
      <c r="B15" s="357">
        <v>165200</v>
      </c>
      <c r="C15" s="357">
        <v>153221</v>
      </c>
      <c r="D15" s="329"/>
      <c r="G15" s="11"/>
    </row>
    <row r="16" spans="1:3" ht="15" customHeight="1">
      <c r="A16" s="89" t="s">
        <v>272</v>
      </c>
      <c r="B16" s="357"/>
      <c r="C16" s="357"/>
    </row>
    <row r="17" spans="1:5" ht="15" customHeight="1">
      <c r="A17" s="89" t="s">
        <v>273</v>
      </c>
      <c r="B17" s="357"/>
      <c r="C17" s="357"/>
      <c r="E17" s="329"/>
    </row>
    <row r="18" spans="1:3" ht="15" customHeight="1">
      <c r="A18" s="90" t="s">
        <v>141</v>
      </c>
      <c r="B18" s="358">
        <f>SUM(B14:B17)</f>
        <v>291936</v>
      </c>
      <c r="C18" s="358">
        <f>SUM(C14:C17)</f>
        <v>269014</v>
      </c>
    </row>
    <row r="19" spans="1:3" ht="15" customHeight="1">
      <c r="A19" s="88" t="s">
        <v>140</v>
      </c>
      <c r="B19" s="356"/>
      <c r="C19" s="356"/>
    </row>
    <row r="20" spans="1:3" ht="15" customHeight="1">
      <c r="A20" s="89" t="s">
        <v>205</v>
      </c>
      <c r="B20" s="357"/>
      <c r="C20" s="357"/>
    </row>
    <row r="21" spans="1:3" ht="15" customHeight="1">
      <c r="A21" s="91" t="s">
        <v>136</v>
      </c>
      <c r="B21" s="357"/>
      <c r="C21" s="357"/>
    </row>
    <row r="22" spans="1:3" ht="15" customHeight="1">
      <c r="A22" s="91" t="s">
        <v>137</v>
      </c>
      <c r="B22" s="357"/>
      <c r="C22" s="357"/>
    </row>
    <row r="23" spans="1:3" ht="15" customHeight="1">
      <c r="A23" s="89" t="s">
        <v>204</v>
      </c>
      <c r="B23" s="357"/>
      <c r="C23" s="357"/>
    </row>
    <row r="24" spans="1:3" ht="15" customHeight="1">
      <c r="A24" s="90" t="s">
        <v>138</v>
      </c>
      <c r="B24" s="357"/>
      <c r="C24" s="357"/>
    </row>
    <row r="25" spans="1:4" ht="15" customHeight="1">
      <c r="A25" s="92"/>
      <c r="B25" s="93"/>
      <c r="C25" s="93"/>
      <c r="D25" s="78"/>
    </row>
    <row r="26" spans="1:4" ht="15" customHeight="1">
      <c r="A26" s="94" t="str">
        <f>'справка №7-КИС'!A65</f>
        <v>Дата: 03.01.2012 г.   Съставител: Г. Андонова</v>
      </c>
      <c r="B26" s="454"/>
      <c r="C26" s="454"/>
      <c r="D26" s="78"/>
    </row>
    <row r="27" spans="1:4" ht="15" customHeight="1">
      <c r="A27" s="78"/>
      <c r="B27" s="78"/>
      <c r="C27" s="78"/>
      <c r="D27" s="78"/>
    </row>
    <row r="28" spans="1:3" ht="15" customHeight="1">
      <c r="A28" s="96" t="str">
        <f>'справка №7-КИС'!O65</f>
        <v>Изпълнителен директор: Н. Василев</v>
      </c>
      <c r="B28" s="78"/>
      <c r="C28" s="78"/>
    </row>
    <row r="29" spans="2:3" ht="15" customHeight="1">
      <c r="B29" s="97"/>
      <c r="C29" s="98"/>
    </row>
    <row r="30" spans="1:4" ht="15.75">
      <c r="A30" s="78" t="str">
        <f>'справка №7-КИС'!O67</f>
        <v>Председател на СД: Н. Янков</v>
      </c>
      <c r="B30" s="78"/>
      <c r="C30" s="78"/>
      <c r="D30" s="95"/>
    </row>
    <row r="31" spans="1:5" ht="12" customHeight="1">
      <c r="A31" s="4"/>
      <c r="B31" s="4"/>
      <c r="C31" s="4"/>
      <c r="D31" s="4"/>
      <c r="E31" s="4"/>
    </row>
    <row r="32" spans="1:5" ht="12" customHeight="1">
      <c r="A32" s="4"/>
      <c r="B32" s="4"/>
      <c r="C32" s="4"/>
      <c r="D32" s="4"/>
      <c r="E32" s="4"/>
    </row>
    <row r="33" spans="1:5" ht="12" customHeight="1">
      <c r="A33" s="4"/>
      <c r="B33" s="4"/>
      <c r="C33" s="4"/>
      <c r="D33" s="4"/>
      <c r="E33" s="4"/>
    </row>
    <row r="34" spans="4:5" ht="12" customHeight="1">
      <c r="D34" s="4"/>
      <c r="E34" s="4"/>
    </row>
    <row r="35" spans="4:5" ht="12" customHeight="1">
      <c r="D35" s="4"/>
      <c r="E35" s="4"/>
    </row>
    <row r="36" spans="4:5" ht="12" customHeight="1">
      <c r="D36" s="4"/>
      <c r="E36" s="4"/>
    </row>
    <row r="37" spans="4:5" ht="12" customHeight="1">
      <c r="D37" s="4"/>
      <c r="E37" s="4"/>
    </row>
  </sheetData>
  <sheetProtection/>
  <mergeCells count="5">
    <mergeCell ref="A3:C3"/>
    <mergeCell ref="B26:C26"/>
    <mergeCell ref="B9:C9"/>
    <mergeCell ref="B5:C5"/>
    <mergeCell ref="A9:A10"/>
  </mergeCells>
  <printOptions/>
  <pageMargins left="1.33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Decheva</dc:creator>
  <cp:keywords/>
  <dc:description/>
  <cp:lastModifiedBy>nveselinov</cp:lastModifiedBy>
  <cp:lastPrinted>2012-01-09T08:17:53Z</cp:lastPrinted>
  <dcterms:created xsi:type="dcterms:W3CDTF">2004-03-04T10:58:58Z</dcterms:created>
  <dcterms:modified xsi:type="dcterms:W3CDTF">2012-01-09T08:25:49Z</dcterms:modified>
  <cp:category/>
  <cp:version/>
  <cp:contentType/>
  <cp:contentStatus/>
</cp:coreProperties>
</file>