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<sst xmlns="http://schemas.openxmlformats.org/spreadsheetml/2006/main" count="1079" uniqueCount="884">
  <si>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</si>
  <si>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</si>
  <si>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</si>
  <si>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</si>
  <si>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</si>
  <si>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</si>
  <si>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</si>
  <si>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</si>
  <si>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</si>
  <si>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</si>
  <si>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</si>
  <si>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</si>
  <si>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</si>
  <si>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</si>
  <si>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</si>
  <si>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</si>
  <si>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</si>
  <si>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</si>
  <si>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</si>
  <si>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</si>
  <si>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</si>
  <si>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</si>
  <si>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</si>
  <si>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</si>
  <si>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</si>
  <si>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</si>
  <si>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</si>
  <si>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</si>
  <si>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</si>
  <si>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</si>
  <si>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</si>
  <si>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</si>
  <si>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</si>
  <si>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</si>
  <si>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</si>
  <si>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</si>
  <si>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</si>
  <si>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</si>
  <si>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</si>
  <si>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</si>
  <si>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</si>
  <si>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</si>
  <si>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</si>
  <si>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</si>
  <si>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</si>
  <si>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</si>
  <si>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</si>
  <si>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</si>
  <si>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</si>
  <si>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</si>
  <si>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</si>
  <si>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</si>
  <si>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</si>
  <si>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</si>
  <si>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</si>
  <si>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</si>
  <si>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</si>
  <si>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</si>
  <si>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</si>
  <si>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</si>
  <si>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</si>
  <si>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</si>
  <si>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</si>
  <si>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</si>
  <si>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</si>
  <si>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</si>
  <si>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</si>
  <si>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</si>
  <si>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</si>
  <si>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</si>
  <si>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</si>
  <si>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</si>
  <si>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</si>
  <si>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</si>
  <si>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</si>
  <si>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</si>
  <si>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</si>
  <si>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</si>
  <si>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</si>
  <si>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</si>
  <si>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</si>
  <si>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</si>
  <si>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</si>
  <si>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</si>
  <si>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</si>
  <si>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</si>
  <si>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</si>
  <si>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</si>
  <si>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</si>
  <si>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</si>
  <si>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</si>
  <si>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</si>
  <si>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</si>
  <si>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</si>
  <si>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</si>
  <si>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</si>
  <si>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</si>
  <si>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</si>
  <si>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</si>
  <si>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</si>
  <si>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</si>
  <si>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</si>
  <si>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</si>
  <si>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</si>
  <si>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</si>
  <si>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</si>
  <si>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</si>
  <si>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</si>
  <si>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</si>
  <si>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</si>
  <si>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</si>
  <si>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</si>
  <si>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</si>
  <si>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</si>
  <si>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</si>
  <si>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</si>
  <si>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</si>
  <si>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</si>
  <si>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</si>
  <si>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</si>
  <si>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</si>
  <si>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</si>
  <si>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</si>
  <si>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</si>
  <si>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</si>
  <si>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</si>
  <si>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</si>
  <si>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</si>
  <si>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</si>
  <si>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</si>
  <si>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</si>
  <si>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</si>
  <si>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</si>
  <si>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</si>
  <si>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</si>
  <si>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</si>
  <si>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</si>
  <si>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</si>
  <si>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</si>
  <si>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</si>
  <si>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</si>
  <si>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</si>
  <si>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</si>
  <si>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</si>
  <si>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</si>
  <si>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</si>
  <si>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</si>
  <si>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</si>
  <si>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</si>
  <si>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</si>
  <si>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</si>
  <si>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</si>
  <si>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</si>
  <si>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</si>
  <si>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</si>
  <si>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</si>
  <si>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</si>
  <si>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</si>
  <si>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</si>
  <si>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</si>
  <si>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</si>
  <si>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</si>
  <si>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</si>
  <si>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</si>
  <si>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</si>
  <si>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</si>
  <si>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</si>
  <si>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</si>
  <si>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</si>
  <si>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</si>
  <si>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</si>
  <si>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</si>
  <si>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</si>
  <si>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</si>
  <si>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</si>
  <si>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</si>
  <si>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</si>
  <si>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</si>
  <si>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</si>
  <si>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</si>
  <si>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</si>
  <si>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</si>
  <si>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</si>
  <si>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</si>
  <si>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</si>
  <si>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</si>
  <si>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</si>
  <si>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</si>
  <si>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</si>
  <si>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</si>
  <si>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</si>
  <si>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</si>
  <si>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</si>
  <si>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</si>
  <si>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</si>
  <si>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</si>
  <si>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</si>
  <si>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</si>
  <si>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</si>
  <si>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</si>
  <si>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</si>
  <si>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</si>
  <si>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</si>
  <si>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</si>
  <si>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</si>
  <si>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</si>
  <si>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</si>
  <si>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</si>
  <si>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</si>
  <si>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</si>
  <si>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</si>
  <si>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</si>
  <si>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</si>
  <si>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</si>
  <si>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</si>
  <si>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</si>
  <si>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</si>
  <si>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</si>
  <si>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</si>
  <si>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</si>
  <si>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</si>
  <si>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</si>
  <si>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</si>
  <si>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</si>
  <si>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</si>
  <si>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</si>
  <si>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</si>
  <si>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</si>
  <si>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</si>
  <si>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</si>
  <si>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</si>
  <si>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</si>
  <si>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</si>
  <si>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</si>
  <si>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</si>
  <si>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</si>
  <si>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</si>
  <si>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</si>
  <si>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</si>
  <si>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</si>
  <si>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</si>
  <si>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</si>
  <si>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</si>
  <si>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</si>
  <si>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</si>
  <si>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</si>
  <si>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</si>
  <si>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</si>
  <si>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</si>
  <si>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</si>
  <si>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</si>
  <si>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</si>
  <si>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</si>
  <si>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</si>
  <si>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</si>
  <si>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</si>
  <si>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</si>
  <si>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</si>
  <si>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</si>
  <si>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</si>
  <si>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</si>
  <si>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</si>
  <si>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</si>
  <si>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</si>
  <si>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</si>
  <si>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</si>
  <si>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</si>
  <si>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</si>
  <si>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</si>
  <si>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</si>
  <si>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</si>
  <si>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</si>
  <si>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</si>
  <si>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</si>
  <si>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</si>
  <si>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</si>
  <si>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</si>
  <si>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</si>
  <si>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</si>
  <si>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</si>
  <si>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</si>
  <si>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</si>
  <si>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</si>
  <si>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</si>
  <si>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</si>
  <si>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</si>
  <si>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</si>
  <si>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</si>
  <si>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</si>
  <si>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</si>
  <si>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</si>
  <si>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</si>
  <si>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</si>
  <si>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</si>
  <si>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</si>
  <si>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</si>
  <si>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</si>
  <si>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</si>
  <si>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</si>
  <si>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</si>
  <si>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</si>
  <si>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</si>
  <si>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</si>
  <si>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</si>
  <si>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</si>
  <si>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</si>
  <si>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</si>
  <si>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</si>
  <si>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</si>
  <si>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</si>
  <si>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</si>
  <si>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</si>
  <si>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</si>
  <si>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</si>
  <si>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</si>
  <si>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</si>
  <si>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</si>
  <si>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</si>
  <si>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</si>
  <si>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</si>
  <si>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</si>
  <si>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</si>
  <si>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</si>
  <si>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</si>
  <si>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</si>
  <si>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</si>
  <si>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</si>
  <si>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</si>
  <si>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</si>
  <si>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</si>
  <si>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</si>
  <si>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</si>
  <si>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</si>
  <si>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</si>
  <si>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</si>
  <si>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</si>
  <si>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</si>
  <si>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</si>
  <si>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</si>
  <si>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</si>
  <si>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</si>
  <si>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</si>
  <si>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</si>
  <si>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</si>
  <si>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</si>
  <si>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</si>
  <si>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</si>
  <si>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</si>
  <si>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</si>
  <si>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</si>
  <si>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</si>
  <si>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</si>
  <si>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</si>
  <si>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</si>
  <si>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</si>
  <si>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</si>
  <si>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</si>
  <si>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</si>
  <si>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</si>
  <si>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</si>
  <si>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</si>
  <si>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</si>
  <si>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</si>
  <si>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</si>
  <si>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</si>
  <si>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</si>
  <si>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</si>
  <si>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</si>
  <si>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</si>
  <si>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</si>
  <si>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</si>
  <si>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</si>
  <si>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</si>
  <si>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</si>
  <si>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</si>
  <si>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</si>
  <si>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</si>
  <si>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</si>
  <si>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</si>
  <si>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</si>
  <si>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</si>
  <si>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</si>
  <si>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</si>
  <si>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</si>
  <si>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</si>
  <si>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</si>
  <si>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</si>
  <si>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</si>
  <si>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</si>
  <si>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</si>
  <si>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</si>
  <si>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</si>
  <si>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</si>
  <si>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</si>
  <si>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</si>
  <si>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</si>
  <si>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</si>
  <si>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</si>
  <si>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</si>
  <si>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</si>
  <si>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</si>
  <si>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</si>
  <si>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</si>
  <si>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</si>
  <si>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</si>
  <si>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</si>
  <si>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</si>
  <si>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</si>
  <si>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</si>
  <si>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</si>
  <si>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</si>
  <si>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</si>
  <si>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</si>
  <si>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</si>
  <si>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</si>
  <si>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</si>
  <si>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</si>
  <si>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</si>
  <si>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</si>
  <si>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</si>
  <si>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</si>
  <si>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</si>
  <si>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</si>
  <si>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</si>
  <si>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</si>
  <si>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</si>
  <si>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</si>
  <si>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</si>
  <si>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</si>
  <si>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</si>
  <si>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</si>
  <si>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</si>
  <si>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</si>
  <si>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</si>
  <si>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</si>
  <si>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</si>
  <si>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</si>
  <si>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</si>
  <si>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</si>
  <si>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</si>
  <si>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</si>
  <si>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</si>
  <si>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</si>
  <si>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</si>
  <si>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</si>
  <si>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</si>
  <si>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</si>
  <si>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</si>
  <si>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</si>
  <si>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</si>
  <si>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</si>
  <si>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</si>
  <si>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</si>
  <si>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</si>
  <si>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</si>
  <si>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</si>
  <si>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</si>
  <si>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</si>
  <si>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</si>
  <si>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</si>
  <si>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</si>
  <si>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</si>
  <si>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</si>
  <si>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</si>
  <si>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</si>
  <si>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</si>
  <si>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</si>
  <si>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</si>
  <si>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</si>
  <si>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</si>
  <si>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</si>
  <si>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</si>
  <si>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</si>
  <si>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</si>
  <si>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</si>
  <si>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</si>
  <si>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</si>
  <si>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</si>
  <si>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</si>
  <si>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</si>
  <si>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</si>
  <si>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</si>
  <si>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</si>
  <si>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</si>
  <si>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</si>
  <si>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</si>
  <si>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</si>
  <si>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</si>
  <si>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</si>
  <si>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</si>
  <si>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</si>
  <si>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</si>
  <si>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</si>
  <si>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</si>
  <si>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</si>
  <si>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</si>
  <si>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</si>
  <si>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</si>
  <si>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</si>
  <si>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</si>
  <si>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</si>
  <si>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</si>
  <si>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</si>
  <si>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</si>
  <si>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</si>
  <si>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</si>
  <si>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</si>
  <si>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</si>
  <si>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</si>
  <si>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</si>
  <si>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</si>
  <si>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</si>
  <si>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</si>
  <si>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</si>
  <si>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</si>
  <si>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</si>
  <si>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</si>
  <si>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</si>
  <si>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</si>
  <si>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</si>
  <si>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</si>
  <si>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</si>
  <si>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</si>
  <si>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</si>
  <si>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</si>
  <si>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</si>
  <si>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</si>
  <si>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</si>
  <si>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</si>
  <si>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</si>
  <si>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</si>
  <si>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</si>
  <si>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</si>
  <si>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</si>
  <si>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</si>
  <si>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</si>
  <si>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</si>
  <si>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</si>
  <si>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</si>
  <si>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</si>
  <si>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</si>
  <si>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</si>
  <si>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</si>
  <si>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</si>
  <si>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</si>
  <si>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</si>
  <si>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</si>
  <si>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</si>
  <si>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</si>
  <si>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</si>
  <si>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</si>
  <si>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</si>
  <si>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</si>
  <si>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</si>
  <si>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</si>
  <si>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</si>
  <si>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</si>
  <si>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</si>
  <si>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</si>
  <si>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</si>
  <si>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</si>
  <si>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</si>
  <si>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</si>
  <si>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</si>
  <si>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</si>
  <si>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</si>
  <si>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</si>
  <si>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</si>
  <si>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</si>
  <si>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</si>
  <si>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</si>
  <si>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</si>
  <si>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</si>
  <si>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</si>
  <si>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</si>
  <si>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</si>
  <si>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</si>
  <si>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</si>
  <si>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</si>
  <si>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</si>
  <si>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</si>
  <si>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</si>
  <si>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</si>
  <si>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</si>
  <si>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</si>
  <si>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</si>
  <si>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</si>
  <si>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</si>
  <si>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</si>
  <si>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</si>
  <si>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</si>
  <si>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</si>
  <si>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</si>
  <si>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</si>
  <si>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</si>
  <si>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</si>
  <si>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</si>
  <si>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</si>
  <si>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</si>
  <si>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</si>
  <si>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</si>
  <si>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</si>
  <si>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</si>
  <si>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</si>
  <si>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</si>
  <si>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</si>
  <si>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</si>
  <si>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</si>
  <si>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</si>
  <si>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</si>
  <si>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</si>
  <si>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</si>
  <si>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</si>
  <si>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</si>
  <si>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</si>
  <si>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</si>
  <si>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</si>
  <si>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</si>
  <si>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</si>
  <si>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</si>
  <si>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</si>
  <si>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</si>
  <si>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</si>
  <si>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</si>
  <si>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</si>
  <si>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</si>
  <si>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</si>
  <si>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</si>
  <si>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</si>
  <si>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</si>
  <si>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</si>
  <si>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</si>
  <si>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</si>
  <si>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</si>
  <si>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</si>
  <si>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</si>
  <si>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</si>
  <si>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</si>
  <si>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</si>
  <si>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</si>
  <si>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</si>
  <si>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</si>
  <si>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</si>
  <si>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</si>
  <si>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</si>
  <si>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</si>
  <si>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</si>
  <si>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</si>
  <si>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</si>
  <si>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</si>
  <si>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</si>
  <si>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</si>
  <si>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</si>
  <si>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</si>
  <si>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</si>
  <si>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</si>
  <si>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</si>
  <si>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</si>
  <si>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</si>
  <si>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</si>
  <si>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</si>
  <si>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</si>
  <si>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</si>
  <si>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</si>
  <si>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</si>
  <si>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</si>
  <si>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</si>
  <si>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</si>
  <si>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</si>
  <si>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</si>
  <si>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</si>
  <si>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</si>
  <si>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</si>
  <si>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</si>
  <si>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</si>
  <si>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</si>
  <si>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</si>
  <si>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</si>
  <si>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</si>
  <si>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</si>
  <si>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</si>
  <si>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</si>
  <si>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</si>
  <si>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</si>
  <si>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</si>
  <si>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</si>
  <si>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</si>
  <si>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</si>
  <si>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</si>
  <si>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</si>
  <si>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</si>
  <si>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</si>
  <si>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</si>
  <si>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</si>
  <si>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</si>
  <si>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</si>
  <si>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</si>
  <si>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</si>
  <si>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</si>
  <si>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</si>
  <si>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</si>
  <si>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</si>
  <si>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</si>
  <si>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</si>
  <si>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</si>
  <si>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</si>
  <si>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</si>
  <si>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</si>
  <si>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</si>
  <si>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</si>
  <si>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</si>
  <si>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</si>
  <si>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</si>
  <si>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</si>
  <si>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</si>
  <si>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</si>
  <si>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</si>
  <si>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</si>
  <si>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</si>
  <si>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</si>
  <si>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</si>
  <si>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</si>
  <si>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</si>
  <si>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</si>
  <si>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</si>
  <si>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</si>
  <si>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</si>
  <si>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</si>
  <si>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</si>
  <si>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</si>
  <si>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</si>
  <si>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</si>
  <si>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</si>
  <si>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</si>
  <si>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</si>
  <si>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</si>
  <si>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</si>
  <si>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</si>
  <si>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</si>
  <si>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</si>
  <si>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</si>
  <si>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</si>
  <si>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</si>
  <si>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</si>
  <si>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</si>
  <si>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</si>
  <si>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</si>
  <si>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</si>
  <si>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</si>
  <si>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</si>
  <si>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</si>
  <si>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</si>
  <si>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</si>
  <si>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</si>
  <si>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</si>
  <si>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</si>
  <si>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</si>
  <si>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</si>
  <si>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</si>
  <si>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</si>
  <si>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</si>
  <si>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</si>
  <si>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</si>
  <si>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</si>
  <si>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</si>
  <si>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</si>
  <si>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</si>
  <si>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</si>
  <si>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</si>
  <si>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</si>
  <si>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</si>
  <si>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</si>
  <si>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</si>
  <si>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</si>
  <si>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</si>
  <si>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</si>
  <si>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</si>
  <si>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</si>
  <si>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</si>
  <si>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</si>
  <si>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</si>
  <si>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</si>
  <si>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</si>
  <si>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</si>
  <si>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</si>
  <si>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</si>
  <si>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</si>
  <si>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</si>
  <si>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</si>
  <si>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</si>
  <si>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</si>
  <si>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</si>
  <si>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</si>
  <si>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</si>
  <si>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</si>
  <si>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</si>
  <si>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</si>
  <si>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</si>
  <si>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</si>
  <si>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</si>
  <si>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</si>
  <si>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</si>
  <si>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</si>
  <si>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</si>
  <si>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</si>
  <si>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</si>
  <si>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</si>
  <si>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</si>
  <si>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</si>
  <si>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</si>
  <si>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</si>
  <si>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</si>
  <si>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</si>
  <si>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</si>
  <si>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</si>
  <si>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</si>
  <si>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</si>
  <si>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</si>
  <si>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</si>
  <si>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</si>
  <si>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</si>
  <si>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</si>
  <si>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</si>
  <si>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</si>
  <si>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</si>
  <si>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</si>
  <si>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</si>
  <si>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</si>
  <si>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</si>
  <si>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</si>
  <si>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</si>
  <si>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</si>
  <si>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</si>
  <si>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</si>
  <si>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</si>
  <si>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</si>
  <si>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</si>
  <si>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</si>
  <si>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</si>
  <si>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</si>
  <si>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</si>
  <si>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</si>
  <si>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</si>
  <si>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</si>
  <si>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</si>
  <si>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</si>
  <si>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</si>
  <si>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</si>
  <si>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</si>
  <si>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</si>
  <si>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</si>
  <si>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</si>
  <si>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</si>
  <si>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</si>
  <si>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</si>
  <si>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</si>
  <si>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</si>
  <si>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</si>
  <si>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27.04.2012 г.</t>
  </si>
  <si>
    <t>Т. Цветкова</t>
  </si>
  <si>
    <t>Н. Петков</t>
  </si>
  <si>
    <t>27.4.2012г.</t>
  </si>
  <si>
    <t>Н.Петков</t>
  </si>
  <si>
    <t xml:space="preserve">Дата на съставяне: 27.04.2012 г.                                </t>
  </si>
  <si>
    <t xml:space="preserve">                        Т. Цветкова</t>
  </si>
  <si>
    <t xml:space="preserve">                           Н. Петков</t>
  </si>
  <si>
    <t>Дата  на съставяне: 27.04.2012 г.</t>
  </si>
  <si>
    <t xml:space="preserve">Т. Цветкова </t>
  </si>
  <si>
    <t xml:space="preserve"> Ръководител:</t>
  </si>
  <si>
    <t xml:space="preserve">1."Консорциум елмонтажи" ООД </t>
  </si>
  <si>
    <t>2."Рудметал" АД</t>
  </si>
  <si>
    <r>
      <t xml:space="preserve">Дата на съставяне: </t>
    </r>
    <r>
      <rPr>
        <sz val="10"/>
        <rFont val="Times New Roman"/>
        <family val="1"/>
      </rPr>
      <t>27.04.2012 г.</t>
    </r>
  </si>
  <si>
    <t xml:space="preserve">                          Т. Цветкова</t>
  </si>
  <si>
    <t xml:space="preserve">Ръководител: </t>
  </si>
  <si>
    <t xml:space="preserve">                         Н. Петков</t>
  </si>
  <si>
    <t>Дата на съставяне:27.04.2012 г.</t>
  </si>
  <si>
    <t xml:space="preserve">                                    Съставител: </t>
  </si>
  <si>
    <t xml:space="preserve">          Т.Цветкова</t>
  </si>
  <si>
    <t>Дата на съставяне: 27.04.2012 г</t>
  </si>
  <si>
    <t>Дата на съставяне:27.04.2012г.</t>
  </si>
  <si>
    <t xml:space="preserve">                    Т.Цветкова</t>
  </si>
  <si>
    <t>"Метизи"АД</t>
  </si>
  <si>
    <t>неконсолидиран</t>
  </si>
  <si>
    <t>Първо тримесечие 2012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</si>
</sst>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86"/>
  <sheetViews>
    <sheetView zoomScalePageLayoutView="0" workbookViewId="0" topLeftCell="A1">
      <selection activeCell="E16" sqref="E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881</v>
      </c>
      <c r="F3" s="217" t="s">
        <v>2</v>
      </c>
      <c r="G3" s="172"/>
      <c r="H3" s="461" t="s">
        <v>159</v>
      </c>
    </row>
    <row r="4" spans="1:8" ht="15">
      <c r="A4" s="576" t="s">
        <v>3</v>
      </c>
      <c r="B4" s="582"/>
      <c r="C4" s="582"/>
      <c r="D4" s="582"/>
      <c r="E4" s="504" t="s">
        <v>882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883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658</v>
      </c>
      <c r="D11" s="151">
        <v>658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10663</v>
      </c>
      <c r="D12" s="151">
        <v>10689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27362</v>
      </c>
      <c r="D13" s="151">
        <v>27430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524</v>
      </c>
      <c r="D14" s="151">
        <v>530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</v>
      </c>
      <c r="D15" s="151">
        <v>60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969</v>
      </c>
      <c r="D17" s="151">
        <v>816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40236</v>
      </c>
      <c r="D19" s="155">
        <f>SUM(D11:D18)</f>
        <v>40184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30751</v>
      </c>
      <c r="H20" s="158">
        <v>30751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4612</v>
      </c>
      <c r="H21" s="156">
        <f>SUM(H22:H24)</f>
        <v>4612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4612</v>
      </c>
      <c r="H22" s="152">
        <v>4612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35363</v>
      </c>
      <c r="H25" s="154">
        <f>H19+H20+H21</f>
        <v>35363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</v>
      </c>
      <c r="H31" s="152">
        <v>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</v>
      </c>
      <c r="H33" s="154">
        <f>H27+H31+H32</f>
        <v>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42894</v>
      </c>
      <c r="H36" s="154">
        <f>H25+H17+H33</f>
        <v>42879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3133</v>
      </c>
      <c r="H53" s="152">
        <v>3133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40243</v>
      </c>
      <c r="D55" s="155">
        <f>D19+D20+D21+D27+D32+D45+D51+D53+D54</f>
        <v>40191</v>
      </c>
      <c r="E55" s="237" t="s">
        <v>172</v>
      </c>
      <c r="F55" s="261" t="s">
        <v>173</v>
      </c>
      <c r="G55" s="154">
        <f>G49+G51+G52+G53+G54</f>
        <v>3133</v>
      </c>
      <c r="H55" s="154">
        <f>H49+H51+H52+H53+H54</f>
        <v>3133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1857</v>
      </c>
      <c r="D58" s="151">
        <v>1133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2994</v>
      </c>
      <c r="D59" s="151">
        <v>2973</v>
      </c>
      <c r="E59" s="251" t="s">
        <v>181</v>
      </c>
      <c r="F59" s="242" t="s">
        <v>182</v>
      </c>
      <c r="G59" s="152">
        <v>3099</v>
      </c>
      <c r="H59" s="152">
        <v>2363</v>
      </c>
      <c r="M59" s="157"/>
    </row>
    <row r="60" spans="1:8" ht="15">
      <c r="A60" s="235" t="s">
        <v>183</v>
      </c>
      <c r="B60" s="241" t="s">
        <v>184</v>
      </c>
      <c r="C60" s="151">
        <v>365</v>
      </c>
      <c r="D60" s="151">
        <v>900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1309</v>
      </c>
      <c r="D61" s="151">
        <v>1542</v>
      </c>
      <c r="E61" s="243" t="s">
        <v>189</v>
      </c>
      <c r="F61" s="272" t="s">
        <v>190</v>
      </c>
      <c r="G61" s="154">
        <f>SUM(G62:G68)</f>
        <v>1047</v>
      </c>
      <c r="H61" s="154">
        <f>SUM(H62:H68)</f>
        <v>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748</v>
      </c>
      <c r="H62" s="152">
        <v>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6525</v>
      </c>
      <c r="D64" s="155">
        <f>SUM(D58:D63)</f>
        <v>6548</v>
      </c>
      <c r="E64" s="237" t="s">
        <v>200</v>
      </c>
      <c r="F64" s="242" t="s">
        <v>201</v>
      </c>
      <c r="G64" s="152">
        <v>121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65</v>
      </c>
      <c r="H65" s="152">
        <v>166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2050</v>
      </c>
      <c r="D67" s="151">
        <v>1343</v>
      </c>
      <c r="E67" s="237" t="s">
        <v>209</v>
      </c>
      <c r="F67" s="242" t="s">
        <v>210</v>
      </c>
      <c r="G67" s="152">
        <v>19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868</v>
      </c>
      <c r="D68" s="151">
        <v>533</v>
      </c>
      <c r="E68" s="237" t="s">
        <v>213</v>
      </c>
      <c r="F68" s="242" t="s">
        <v>214</v>
      </c>
      <c r="G68" s="152">
        <v>12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263</v>
      </c>
      <c r="D69" s="151">
        <v>261</v>
      </c>
      <c r="E69" s="251" t="s">
        <v>78</v>
      </c>
      <c r="F69" s="242" t="s">
        <v>217</v>
      </c>
      <c r="G69" s="152">
        <v>35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4181</v>
      </c>
      <c r="H71" s="161">
        <f>H59+H60+H61+H69+H70</f>
        <v>3118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88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3357</v>
      </c>
      <c r="D75" s="155">
        <f>SUM(D67:D74)</f>
        <v>2221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4181</v>
      </c>
      <c r="H79" s="162">
        <f>H71+H74+H75+H76</f>
        <v>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</v>
      </c>
      <c r="D88" s="151">
        <v>109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</v>
      </c>
      <c r="D91" s="155">
        <f>SUM(D87:D90)</f>
        <v>170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9965</v>
      </c>
      <c r="D93" s="155">
        <f>D64+D75+D84+D91+D92</f>
        <v>8939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50208</v>
      </c>
      <c r="D94" s="164">
        <f>D93+D55</f>
        <v>49130</v>
      </c>
      <c r="E94" s="449" t="s">
        <v>270</v>
      </c>
      <c r="F94" s="289" t="s">
        <v>271</v>
      </c>
      <c r="G94" s="165">
        <f>G36+G39+G55+G79</f>
        <v>50208</v>
      </c>
      <c r="H94" s="165">
        <f>H36+H39+H55+H79</f>
        <v>49130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858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859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860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366"/>
  <sheetViews>
    <sheetView zoomScalePageLayoutView="0" workbookViewId="0" topLeftCell="A25">
      <selection activeCell="E69" sqref="E6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"Метизи"АД</v>
      </c>
      <c r="C2" s="585"/>
      <c r="D2" s="585"/>
      <c r="E2" s="585"/>
      <c r="F2" s="587" t="s">
        <v>2</v>
      </c>
      <c r="G2" s="587"/>
      <c r="H2" s="526" t="str">
        <f>'справка №1-БАЛАНС'!H3</f>
        <v> 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Първо тримесечие 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283</v>
      </c>
      <c r="D9" s="46">
        <v>736</v>
      </c>
      <c r="E9" s="298" t="s">
        <v>284</v>
      </c>
      <c r="F9" s="549" t="s">
        <v>285</v>
      </c>
      <c r="G9" s="550">
        <v>716</v>
      </c>
      <c r="H9" s="550">
        <v>854</v>
      </c>
    </row>
    <row r="10" spans="1:8" ht="12">
      <c r="A10" s="298" t="s">
        <v>286</v>
      </c>
      <c r="B10" s="299" t="s">
        <v>287</v>
      </c>
      <c r="C10" s="46">
        <v>59</v>
      </c>
      <c r="D10" s="46">
        <v>87</v>
      </c>
      <c r="E10" s="298" t="s">
        <v>288</v>
      </c>
      <c r="F10" s="549" t="s">
        <v>289</v>
      </c>
      <c r="G10" s="550">
        <v>883</v>
      </c>
      <c r="H10" s="550">
        <v>2116</v>
      </c>
    </row>
    <row r="11" spans="1:8" ht="12">
      <c r="A11" s="298" t="s">
        <v>290</v>
      </c>
      <c r="B11" s="299" t="s">
        <v>291</v>
      </c>
      <c r="C11" s="46">
        <v>100</v>
      </c>
      <c r="D11" s="46">
        <v>102</v>
      </c>
      <c r="E11" s="300" t="s">
        <v>292</v>
      </c>
      <c r="F11" s="549" t="s">
        <v>293</v>
      </c>
      <c r="G11" s="550">
        <v>7</v>
      </c>
      <c r="H11" s="550">
        <v>15</v>
      </c>
    </row>
    <row r="12" spans="1:8" ht="12">
      <c r="A12" s="298" t="s">
        <v>294</v>
      </c>
      <c r="B12" s="299" t="s">
        <v>295</v>
      </c>
      <c r="C12" s="46">
        <v>172</v>
      </c>
      <c r="D12" s="46">
        <v>193</v>
      </c>
      <c r="E12" s="300" t="s">
        <v>78</v>
      </c>
      <c r="F12" s="549" t="s">
        <v>296</v>
      </c>
      <c r="G12" s="550">
        <v>128</v>
      </c>
      <c r="H12" s="550">
        <v>29</v>
      </c>
    </row>
    <row r="13" spans="1:18" ht="12">
      <c r="A13" s="298" t="s">
        <v>297</v>
      </c>
      <c r="B13" s="299" t="s">
        <v>298</v>
      </c>
      <c r="C13" s="46">
        <v>32</v>
      </c>
      <c r="D13" s="46">
        <v>35</v>
      </c>
      <c r="E13" s="301" t="s">
        <v>51</v>
      </c>
      <c r="F13" s="551" t="s">
        <v>299</v>
      </c>
      <c r="G13" s="548">
        <f>SUM(G9:G12)</f>
        <v>1734</v>
      </c>
      <c r="H13" s="548">
        <f>SUM(H9:H12)</f>
        <v>3014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981</v>
      </c>
      <c r="D14" s="46">
        <v>2101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189</v>
      </c>
      <c r="D15" s="47">
        <v>-322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-144</v>
      </c>
      <c r="D16" s="47">
        <v>-15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1672</v>
      </c>
      <c r="D19" s="49">
        <f>SUM(D9:D15)+D16</f>
        <v>2917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42</v>
      </c>
      <c r="D22" s="46">
        <v>61</v>
      </c>
      <c r="E22" s="304" t="s">
        <v>325</v>
      </c>
      <c r="F22" s="552" t="s">
        <v>326</v>
      </c>
      <c r="G22" s="550">
        <v>1</v>
      </c>
      <c r="H22" s="550">
        <v>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7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48</v>
      </c>
      <c r="D26" s="49">
        <f>SUM(D22:D25)</f>
        <v>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1720</v>
      </c>
      <c r="D28" s="50">
        <f>D26+D19</f>
        <v>2993</v>
      </c>
      <c r="E28" s="127" t="s">
        <v>338</v>
      </c>
      <c r="F28" s="554" t="s">
        <v>339</v>
      </c>
      <c r="G28" s="548">
        <f>G13+G15+G24</f>
        <v>1735</v>
      </c>
      <c r="H28" s="548">
        <f>H13+H15+H24</f>
        <v>3019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</v>
      </c>
      <c r="D30" s="50">
        <f>IF((H28-D28)&gt;0,H28-D28,0)</f>
        <v>26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1720</v>
      </c>
      <c r="D33" s="49">
        <f>D28-D31+D32</f>
        <v>2993</v>
      </c>
      <c r="E33" s="127" t="s">
        <v>352</v>
      </c>
      <c r="F33" s="554" t="s">
        <v>353</v>
      </c>
      <c r="G33" s="53">
        <f>G32-G31+G28</f>
        <v>1735</v>
      </c>
      <c r="H33" s="53">
        <f>H32-H31+H28</f>
        <v>3019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</v>
      </c>
      <c r="D34" s="50">
        <f>IF((H33-D33)&gt;0,H33-D33,0)</f>
        <v>26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</v>
      </c>
      <c r="D39" s="460">
        <f>+IF((H33-D33-D35)&gt;0,H33-D33-D35,0)</f>
        <v>26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15</v>
      </c>
      <c r="D41" s="52">
        <f>IF(H39=0,IF(D39-D40&gt;0,D39-D40+H40,0),IF(H39-H40&lt;0,H40-H39+D39,0))</f>
        <v>26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1735</v>
      </c>
      <c r="D42" s="53">
        <f>D33+D35+D39</f>
        <v>3019</v>
      </c>
      <c r="E42" s="128" t="s">
        <v>379</v>
      </c>
      <c r="F42" s="129" t="s">
        <v>380</v>
      </c>
      <c r="G42" s="53">
        <f>G39+G33</f>
        <v>1735</v>
      </c>
      <c r="H42" s="53">
        <f>H39+H33</f>
        <v>3019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861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862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2"/>
  <sheetViews>
    <sheetView zoomScalePageLayoutView="0" workbookViewId="0" topLeftCell="A1">
      <selection activeCell="A56" sqref="A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"Метизи"АД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1509</v>
      </c>
      <c r="D10" s="54">
        <v>2693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-2031</v>
      </c>
      <c r="D11" s="54">
        <v>-3641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-150</v>
      </c>
      <c r="D13" s="54">
        <v>-171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-61</v>
      </c>
      <c r="D14" s="54">
        <v>-15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-43</v>
      </c>
      <c r="D19" s="54">
        <v>-40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-780</v>
      </c>
      <c r="D20" s="55">
        <f>SUM(D10:D19)</f>
        <v>-1190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1793</v>
      </c>
      <c r="D36" s="54">
        <v>1636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-1076</v>
      </c>
      <c r="D37" s="54">
        <v>-423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-24</v>
      </c>
      <c r="D39" s="54">
        <v>-47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693</v>
      </c>
      <c r="D42" s="55">
        <f>SUM(D34:D41)</f>
        <v>1166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-87</v>
      </c>
      <c r="D43" s="55">
        <f>D42+D32+D20</f>
        <v>-24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170</v>
      </c>
      <c r="D44" s="132">
        <v>158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83</v>
      </c>
      <c r="D45" s="55">
        <f>D44+D43</f>
        <v>134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83</v>
      </c>
      <c r="D46" s="56">
        <v>134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9"/>
      <c r="D52" s="589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537"/>
  <sheetViews>
    <sheetView tabSelected="1" zoomScalePageLayoutView="0" workbookViewId="0" topLeftCell="A1">
      <selection activeCell="G46" sqref="G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"Метизи"АД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Първо тримесечие 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30751</v>
      </c>
      <c r="F11" s="58">
        <f>'справка №1-БАЛАНС'!H22</f>
        <v>4612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</v>
      </c>
      <c r="J11" s="58">
        <f>'справка №1-БАЛАНС'!H29+'справка №1-БАЛАНС'!H32</f>
        <v>0</v>
      </c>
      <c r="K11" s="60"/>
      <c r="L11" s="344">
        <f>SUM(C11:K11)</f>
        <v>42879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30751</v>
      </c>
      <c r="F15" s="61">
        <f t="shared" si="2"/>
        <v>4612</v>
      </c>
      <c r="G15" s="61">
        <f t="shared" si="2"/>
        <v>0</v>
      </c>
      <c r="H15" s="61">
        <f t="shared" si="2"/>
        <v>0</v>
      </c>
      <c r="I15" s="61">
        <f t="shared" si="2"/>
        <v>14</v>
      </c>
      <c r="J15" s="61">
        <f t="shared" si="2"/>
        <v>0</v>
      </c>
      <c r="K15" s="61">
        <f t="shared" si="2"/>
        <v>0</v>
      </c>
      <c r="L15" s="344">
        <f t="shared" si="1"/>
        <v>42879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15</v>
      </c>
      <c r="J16" s="345">
        <f>+'справка №1-БАЛАНС'!G32</f>
        <v>0</v>
      </c>
      <c r="K16" s="60"/>
      <c r="L16" s="344">
        <f t="shared" si="1"/>
        <v>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30751</v>
      </c>
      <c r="F29" s="59">
        <f t="shared" si="6"/>
        <v>4612</v>
      </c>
      <c r="G29" s="59">
        <f t="shared" si="6"/>
        <v>0</v>
      </c>
      <c r="H29" s="59">
        <f t="shared" si="6"/>
        <v>0</v>
      </c>
      <c r="I29" s="59">
        <f t="shared" si="6"/>
        <v>29</v>
      </c>
      <c r="J29" s="59">
        <f t="shared" si="6"/>
        <v>0</v>
      </c>
      <c r="K29" s="59">
        <f t="shared" si="6"/>
        <v>0</v>
      </c>
      <c r="L29" s="344">
        <f t="shared" si="1"/>
        <v>42894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30751</v>
      </c>
      <c r="F32" s="59">
        <f t="shared" si="7"/>
        <v>4612</v>
      </c>
      <c r="G32" s="59">
        <f t="shared" si="7"/>
        <v>0</v>
      </c>
      <c r="H32" s="59">
        <f t="shared" si="7"/>
        <v>0</v>
      </c>
      <c r="I32" s="59">
        <f t="shared" si="7"/>
        <v>29</v>
      </c>
      <c r="J32" s="59">
        <f t="shared" si="7"/>
        <v>0</v>
      </c>
      <c r="K32" s="59">
        <f t="shared" si="7"/>
        <v>0</v>
      </c>
      <c r="L32" s="344">
        <f t="shared" si="1"/>
        <v>42894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91" t="s">
        <v>817</v>
      </c>
      <c r="E38" s="591"/>
      <c r="F38" s="591"/>
      <c r="G38" s="591"/>
      <c r="H38" s="591"/>
      <c r="I38" s="591"/>
      <c r="J38" s="15" t="s">
        <v>868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860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232"/>
  <sheetViews>
    <sheetView zoomScalePageLayoutView="0" workbookViewId="0" topLeftCell="O10">
      <selection activeCell="Y43" sqref="Y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"Метизи"АД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Първо тримесечие 2012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689</v>
      </c>
      <c r="E9" s="189"/>
      <c r="F9" s="189"/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/>
      <c r="M9" s="65"/>
      <c r="N9" s="74">
        <f>K9+L9-M9</f>
        <v>31</v>
      </c>
      <c r="O9" s="65"/>
      <c r="P9" s="65"/>
      <c r="Q9" s="74">
        <f aca="true" t="shared" si="0" ref="Q9:Q15">N9+O9-P9</f>
        <v>31</v>
      </c>
      <c r="R9" s="74">
        <f aca="true" t="shared" si="1" ref="R9:R15">J9-Q9</f>
        <v>658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11671</v>
      </c>
      <c r="E10" s="189"/>
      <c r="F10" s="189"/>
      <c r="G10" s="74">
        <f aca="true" t="shared" si="2" ref="G10:G39">D10+E10-F10</f>
        <v>11671</v>
      </c>
      <c r="H10" s="65"/>
      <c r="I10" s="65"/>
      <c r="J10" s="74">
        <f aca="true" t="shared" si="3" ref="J10:J39">G10+H10-I10</f>
        <v>11671</v>
      </c>
      <c r="K10" s="65">
        <v>982</v>
      </c>
      <c r="L10" s="65">
        <v>26</v>
      </c>
      <c r="M10" s="65"/>
      <c r="N10" s="74">
        <f aca="true" t="shared" si="4" ref="N10:N39">K10+L10-M10</f>
        <v>1008</v>
      </c>
      <c r="O10" s="65"/>
      <c r="P10" s="65"/>
      <c r="Q10" s="74">
        <f t="shared" si="0"/>
        <v>1008</v>
      </c>
      <c r="R10" s="74">
        <f t="shared" si="1"/>
        <v>10663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30483</v>
      </c>
      <c r="E11" s="189"/>
      <c r="F11" s="189"/>
      <c r="G11" s="74">
        <f t="shared" si="2"/>
        <v>30483</v>
      </c>
      <c r="H11" s="65"/>
      <c r="I11" s="65"/>
      <c r="J11" s="74">
        <f t="shared" si="3"/>
        <v>30483</v>
      </c>
      <c r="K11" s="65">
        <v>3053</v>
      </c>
      <c r="L11" s="65">
        <v>68</v>
      </c>
      <c r="M11" s="65"/>
      <c r="N11" s="74">
        <f t="shared" si="4"/>
        <v>3121</v>
      </c>
      <c r="O11" s="65"/>
      <c r="P11" s="65"/>
      <c r="Q11" s="74">
        <f t="shared" si="0"/>
        <v>3121</v>
      </c>
      <c r="R11" s="74">
        <f t="shared" si="1"/>
        <v>27362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1129</v>
      </c>
      <c r="E12" s="189"/>
      <c r="F12" s="189"/>
      <c r="G12" s="74">
        <f t="shared" si="2"/>
        <v>1129</v>
      </c>
      <c r="H12" s="65"/>
      <c r="I12" s="65"/>
      <c r="J12" s="74">
        <f t="shared" si="3"/>
        <v>1129</v>
      </c>
      <c r="K12" s="65">
        <v>599</v>
      </c>
      <c r="L12" s="65">
        <v>6</v>
      </c>
      <c r="M12" s="65"/>
      <c r="N12" s="74">
        <f t="shared" si="4"/>
        <v>605</v>
      </c>
      <c r="O12" s="65"/>
      <c r="P12" s="65"/>
      <c r="Q12" s="74">
        <f t="shared" si="0"/>
        <v>605</v>
      </c>
      <c r="R12" s="74">
        <f t="shared" si="1"/>
        <v>524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201</v>
      </c>
      <c r="E13" s="189"/>
      <c r="F13" s="189"/>
      <c r="G13" s="74">
        <f t="shared" si="2"/>
        <v>201</v>
      </c>
      <c r="H13" s="65"/>
      <c r="I13" s="65"/>
      <c r="J13" s="74">
        <f t="shared" si="3"/>
        <v>201</v>
      </c>
      <c r="K13" s="65">
        <v>140</v>
      </c>
      <c r="L13" s="65">
        <v>1</v>
      </c>
      <c r="M13" s="65"/>
      <c r="N13" s="74">
        <f t="shared" si="4"/>
        <v>141</v>
      </c>
      <c r="O13" s="65"/>
      <c r="P13" s="65"/>
      <c r="Q13" s="74">
        <f t="shared" si="0"/>
        <v>141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29</v>
      </c>
      <c r="E14" s="189"/>
      <c r="F14" s="189"/>
      <c r="G14" s="74">
        <f t="shared" si="2"/>
        <v>29</v>
      </c>
      <c r="H14" s="65"/>
      <c r="I14" s="65"/>
      <c r="J14" s="74">
        <f t="shared" si="3"/>
        <v>29</v>
      </c>
      <c r="K14" s="65">
        <v>29</v>
      </c>
      <c r="L14" s="65"/>
      <c r="M14" s="65"/>
      <c r="N14" s="74">
        <f t="shared" si="4"/>
        <v>29</v>
      </c>
      <c r="O14" s="65"/>
      <c r="P14" s="65"/>
      <c r="Q14" s="74">
        <f t="shared" si="0"/>
        <v>29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816</v>
      </c>
      <c r="E15" s="457">
        <v>153</v>
      </c>
      <c r="F15" s="457"/>
      <c r="G15" s="74">
        <f t="shared" si="2"/>
        <v>969</v>
      </c>
      <c r="H15" s="458"/>
      <c r="I15" s="458"/>
      <c r="J15" s="74">
        <f t="shared" si="3"/>
        <v>969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45018</v>
      </c>
      <c r="E17" s="194">
        <f>SUM(E9:E16)</f>
        <v>153</v>
      </c>
      <c r="F17" s="194">
        <f>SUM(F9:F16)</f>
        <v>0</v>
      </c>
      <c r="G17" s="74">
        <f t="shared" si="2"/>
        <v>45171</v>
      </c>
      <c r="H17" s="75">
        <f>SUM(H9:H16)</f>
        <v>0</v>
      </c>
      <c r="I17" s="75">
        <f>SUM(I9:I16)</f>
        <v>0</v>
      </c>
      <c r="J17" s="74">
        <f t="shared" si="3"/>
        <v>45171</v>
      </c>
      <c r="K17" s="75">
        <f>SUM(K9:K16)</f>
        <v>4834</v>
      </c>
      <c r="L17" s="75">
        <f>SUM(L9:L16)</f>
        <v>101</v>
      </c>
      <c r="M17" s="75">
        <f>SUM(M9:M16)</f>
        <v>0</v>
      </c>
      <c r="N17" s="74">
        <f t="shared" si="4"/>
        <v>4935</v>
      </c>
      <c r="O17" s="75">
        <f>SUM(O9:O16)</f>
        <v>0</v>
      </c>
      <c r="P17" s="75">
        <f>SUM(P9:P16)</f>
        <v>0</v>
      </c>
      <c r="Q17" s="74">
        <f t="shared" si="5"/>
        <v>4935</v>
      </c>
      <c r="R17" s="74">
        <f t="shared" si="6"/>
        <v>40236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45034</v>
      </c>
      <c r="E40" s="438">
        <f>E17+E18+E19+E25+E38+E39</f>
        <v>153</v>
      </c>
      <c r="F40" s="438">
        <f aca="true" t="shared" si="13" ref="F40:R40">F17+F18+F19+F25+F38+F39</f>
        <v>0</v>
      </c>
      <c r="G40" s="438">
        <f t="shared" si="13"/>
        <v>45187</v>
      </c>
      <c r="H40" s="438">
        <f t="shared" si="13"/>
        <v>0</v>
      </c>
      <c r="I40" s="438">
        <f t="shared" si="13"/>
        <v>0</v>
      </c>
      <c r="J40" s="438">
        <f t="shared" si="13"/>
        <v>45187</v>
      </c>
      <c r="K40" s="438">
        <f t="shared" si="13"/>
        <v>4843</v>
      </c>
      <c r="L40" s="438">
        <f t="shared" si="13"/>
        <v>101</v>
      </c>
      <c r="M40" s="438">
        <f t="shared" si="13"/>
        <v>0</v>
      </c>
      <c r="N40" s="438">
        <f t="shared" si="13"/>
        <v>4944</v>
      </c>
      <c r="O40" s="438">
        <f t="shared" si="13"/>
        <v>0</v>
      </c>
      <c r="P40" s="438">
        <f t="shared" si="13"/>
        <v>0</v>
      </c>
      <c r="Q40" s="438">
        <f t="shared" si="13"/>
        <v>4944</v>
      </c>
      <c r="R40" s="438">
        <f t="shared" si="13"/>
        <v>40243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876</v>
      </c>
      <c r="I44" s="356"/>
      <c r="J44" s="356"/>
      <c r="K44" s="612"/>
      <c r="L44" s="612"/>
      <c r="M44" s="612"/>
      <c r="N44" s="612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877</v>
      </c>
      <c r="K45" s="349"/>
      <c r="L45" s="349"/>
      <c r="M45" s="349"/>
      <c r="N45" s="349"/>
      <c r="O45" s="349"/>
      <c r="P45" s="349" t="s">
        <v>860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15"/>
  <sheetViews>
    <sheetView zoomScalePageLayoutView="0" workbookViewId="0" topLeftCell="A85">
      <selection activeCell="AA110" sqref="A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"Метизи"АД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Първо тримесечие 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2050</v>
      </c>
      <c r="D24" s="119">
        <f>SUM(D25:D27)</f>
        <v>2050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2050</v>
      </c>
      <c r="D26" s="108">
        <v>2050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868</v>
      </c>
      <c r="D28" s="108">
        <v>868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263</v>
      </c>
      <c r="D29" s="108">
        <v>263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88</v>
      </c>
      <c r="D33" s="105">
        <f>SUM(D34:D37)</f>
        <v>88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39</v>
      </c>
      <c r="D35" s="108">
        <v>39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46</v>
      </c>
      <c r="D37" s="108">
        <v>46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88</v>
      </c>
      <c r="D38" s="105">
        <f>SUM(D39:D42)</f>
        <v>88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88</v>
      </c>
      <c r="D42" s="108">
        <v>88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3357</v>
      </c>
      <c r="D43" s="104">
        <f>D24+D28+D29+D31+D30+D32+D33+D38</f>
        <v>3357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3357</v>
      </c>
      <c r="D44" s="103">
        <f>D43+D21+D19+D9</f>
        <v>3357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3133</v>
      </c>
      <c r="D68" s="108"/>
      <c r="E68" s="119">
        <f t="shared" si="1"/>
        <v>3133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748</v>
      </c>
      <c r="D71" s="105">
        <f>SUM(D72:D74)</f>
        <v>748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748</v>
      </c>
      <c r="D72" s="108">
        <v>748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3099</v>
      </c>
      <c r="D75" s="103">
        <f>D76+D78</f>
        <v>3099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3099</v>
      </c>
      <c r="D76" s="108">
        <v>3099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299</v>
      </c>
      <c r="D85" s="104">
        <f>SUM(D86:D90)+D94</f>
        <v>299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121</v>
      </c>
      <c r="D87" s="108">
        <v>121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65</v>
      </c>
      <c r="D88" s="108">
        <v>65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4181</v>
      </c>
      <c r="D96" s="104">
        <f>D85+D80+D75+D71+D95</f>
        <v>4181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7314</v>
      </c>
      <c r="D97" s="104">
        <f>D96+D68+D66</f>
        <v>4181</v>
      </c>
      <c r="E97" s="104">
        <f>E96+E68+E66</f>
        <v>3133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880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865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4"/>
  <sheetViews>
    <sheetView zoomScalePageLayoutView="0" workbookViewId="0" topLeftCell="A1">
      <selection activeCell="F34" sqref="F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"Метизи"АД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Първо тримесечие 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859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54"/>
  <sheetViews>
    <sheetView zoomScalePageLayoutView="0" workbookViewId="0" topLeftCell="A134">
      <selection activeCell="D165" sqref="D1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"Метизи"АД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820</v>
      </c>
      <c r="B6" s="629" t="str">
        <f>'справка №1-БАЛАНС'!E5</f>
        <v>Първо тримесечие 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870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30" t="s">
        <v>873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2012-05-04T06:08:59Z</cp:lastPrinted>
  <dcterms:created xsi:type="dcterms:W3CDTF">2000-06-29T12:02:40Z</dcterms:created>
  <dcterms:modified xsi:type="dcterms:W3CDTF">2012-05-04T06:09:37Z</dcterms:modified>
  <cp:category/>
  <cp:version/>
  <cp:contentType/>
  <cp:contentStatus/>
</cp:coreProperties>
</file>