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.№6-Франция" sheetId="7" r:id="rId7"/>
    <sheet name="спр.№6-Испания" sheetId="8" r:id="rId8"/>
    <sheet name="спр.№6-Германия" sheetId="9" r:id="rId9"/>
    <sheet name="справка №6-Румъния" sheetId="10" r:id="rId10"/>
    <sheet name="справка №7" sheetId="11" r:id="rId11"/>
    <sheet name="справка №8" sheetId="12" r:id="rId12"/>
  </sheets>
  <externalReferences>
    <externalReference r:id="rId15"/>
    <externalReference r:id="rId16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<sst xmlns="http://schemas.openxmlformats.org/spreadsheetml/2006/main" count="1880" uniqueCount="881">
  <si>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</si>
  <si>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</si>
  <si>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</si>
  <si>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</si>
  <si>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</si>
  <si>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</si>
  <si>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</si>
  <si>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</si>
  <si>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</si>
  <si>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</si>
  <si>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</si>
  <si>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</si>
  <si>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</si>
  <si>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</si>
  <si>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</si>
  <si>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</si>
  <si>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</si>
  <si>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</si>
  <si>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</si>
  <si>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</si>
  <si>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</si>
  <si>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</si>
  <si>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</si>
  <si>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</si>
  <si>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</si>
  <si>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</si>
  <si>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</si>
  <si>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</si>
  <si>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</si>
  <si>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</si>
  <si>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</si>
  <si>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</si>
  <si>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</si>
  <si>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</si>
  <si>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</si>
  <si>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</si>
  <si>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</si>
  <si>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</si>
  <si>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</si>
  <si>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</si>
  <si>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</si>
  <si>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</si>
  <si>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</si>
  <si>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</si>
  <si>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</si>
  <si>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</si>
  <si>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</si>
  <si>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</si>
  <si>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</si>
  <si>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</si>
  <si>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</si>
  <si>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</si>
  <si>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</si>
  <si>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</si>
  <si>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</si>
  <si>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</si>
  <si>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</si>
  <si>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</si>
  <si>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</si>
  <si>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</si>
  <si>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</si>
  <si>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</si>
  <si>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</si>
  <si>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</si>
  <si>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</si>
  <si>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</si>
  <si>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</si>
  <si>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</si>
  <si>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</si>
  <si>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</si>
  <si>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</si>
  <si>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</si>
  <si>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</si>
  <si>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</si>
  <si>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</si>
  <si>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</si>
  <si>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</si>
  <si>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</si>
  <si>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</si>
  <si>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</si>
  <si>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</si>
  <si>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</si>
  <si>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</si>
  <si>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</si>
  <si>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</si>
  <si>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</si>
  <si>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</si>
  <si>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</si>
  <si>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</si>
  <si>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</si>
  <si>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</si>
  <si>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</si>
  <si>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</si>
  <si>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</si>
  <si>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</si>
  <si>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</si>
  <si>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</si>
  <si>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</si>
  <si>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</si>
  <si>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</si>
  <si>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</si>
  <si>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</si>
  <si>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</si>
  <si>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</si>
  <si>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</si>
  <si>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</si>
  <si>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</si>
  <si>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</si>
  <si>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</si>
  <si>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</si>
  <si>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</si>
  <si>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</si>
  <si>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</si>
  <si>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</si>
  <si>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</si>
  <si>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</si>
  <si>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</si>
  <si>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</si>
  <si>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</si>
  <si>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</si>
  <si>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</si>
  <si>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</si>
  <si>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</si>
  <si>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</si>
  <si>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</si>
  <si>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</si>
  <si>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</si>
  <si>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</si>
  <si>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</si>
  <si>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</si>
  <si>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</si>
  <si>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</si>
  <si>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</si>
  <si>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</si>
  <si>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</si>
  <si>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</si>
  <si>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</si>
  <si>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</si>
  <si>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</si>
  <si>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</si>
  <si>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</si>
  <si>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</si>
  <si>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</si>
  <si>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</si>
  <si>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</si>
  <si>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</si>
  <si>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</si>
  <si>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</si>
  <si>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</si>
  <si>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</si>
  <si>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</si>
  <si>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</si>
  <si>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</si>
  <si>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</si>
  <si>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</si>
  <si>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</si>
  <si>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</si>
  <si>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</si>
  <si>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</si>
  <si>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</si>
  <si>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</si>
  <si>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</si>
  <si>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</si>
  <si>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</si>
  <si>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</si>
  <si>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</si>
  <si>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</si>
  <si>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</si>
  <si>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</si>
  <si>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</si>
  <si>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</si>
  <si>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</si>
  <si>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</si>
  <si>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</si>
  <si>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</si>
  <si>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</si>
  <si>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</si>
  <si>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</si>
  <si>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</si>
  <si>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</si>
  <si>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</si>
  <si>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</si>
  <si>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</si>
  <si>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</si>
  <si>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</si>
  <si>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</si>
  <si>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</si>
  <si>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</si>
  <si>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</si>
  <si>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</si>
  <si>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</si>
  <si>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</si>
  <si>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</si>
  <si>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</si>
  <si>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</si>
  <si>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</si>
  <si>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</si>
  <si>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</si>
  <si>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</si>
  <si>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</si>
  <si>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</si>
  <si>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</si>
  <si>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</si>
  <si>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</si>
  <si>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</si>
  <si>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</si>
  <si>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</si>
  <si>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</si>
  <si>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</si>
  <si>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</si>
  <si>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</si>
  <si>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</si>
  <si>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</si>
  <si>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</si>
  <si>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</si>
  <si>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</si>
  <si>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</si>
  <si>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</si>
  <si>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</si>
  <si>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</si>
  <si>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</si>
  <si>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</si>
  <si>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</si>
  <si>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</si>
  <si>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</si>
  <si>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</si>
  <si>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</si>
  <si>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</si>
  <si>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</si>
  <si>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</si>
  <si>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</si>
  <si>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</si>
  <si>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</si>
  <si>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</si>
  <si>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</si>
  <si>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</si>
  <si>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</si>
  <si>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</si>
  <si>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</si>
  <si>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</si>
  <si>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</si>
  <si>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</si>
  <si>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</si>
  <si>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</si>
  <si>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</si>
  <si>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</si>
  <si>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</si>
  <si>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</si>
  <si>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</si>
  <si>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</si>
  <si>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</si>
  <si>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</si>
  <si>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</si>
  <si>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</si>
  <si>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</si>
  <si>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</si>
  <si>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</si>
  <si>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</si>
  <si>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</si>
  <si>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</si>
  <si>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</si>
  <si>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</si>
  <si>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</si>
  <si>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</si>
  <si>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</si>
  <si>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</si>
  <si>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</si>
  <si>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</si>
  <si>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</si>
  <si>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</si>
  <si>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</si>
  <si>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</si>
  <si>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</si>
  <si>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</si>
  <si>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</si>
  <si>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</si>
  <si>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</si>
  <si>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</si>
  <si>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</si>
  <si>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</si>
  <si>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</si>
  <si>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</si>
  <si>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</si>
  <si>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</si>
  <si>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</si>
  <si>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</si>
  <si>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</si>
  <si>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</si>
  <si>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</si>
  <si>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</si>
  <si>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</si>
  <si>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</si>
  <si>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</si>
  <si>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</si>
  <si>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</si>
  <si>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</si>
  <si>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</si>
  <si>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</si>
  <si>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</si>
  <si>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</si>
  <si>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</si>
  <si>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</si>
  <si>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</si>
  <si>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</si>
  <si>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</si>
  <si>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</si>
  <si>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</si>
  <si>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</si>
  <si>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</si>
  <si>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</si>
  <si>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</si>
  <si>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</si>
  <si>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</si>
  <si>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</si>
  <si>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</si>
  <si>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</si>
  <si>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</si>
  <si>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</si>
  <si>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</si>
  <si>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</si>
  <si>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</si>
  <si>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</si>
  <si>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</si>
  <si>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</si>
  <si>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</si>
  <si>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</si>
  <si>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</si>
  <si>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</si>
  <si>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</si>
  <si>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</si>
  <si>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</si>
  <si>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</si>
  <si>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</si>
  <si>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</si>
  <si>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</si>
  <si>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</si>
  <si>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</si>
  <si>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</si>
  <si>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</si>
  <si>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</si>
  <si>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</si>
  <si>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</si>
  <si>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</si>
  <si>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</si>
  <si>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</si>
  <si>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</si>
  <si>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</si>
  <si>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</si>
  <si>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</si>
  <si>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</si>
  <si>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</si>
  <si>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</si>
  <si>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</si>
  <si>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</si>
  <si>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</si>
  <si>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</si>
  <si>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</si>
  <si>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</si>
  <si>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</si>
  <si>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</si>
  <si>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</si>
  <si>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</si>
  <si>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</si>
  <si>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</si>
  <si>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</si>
  <si>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</si>
  <si>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</si>
  <si>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</si>
  <si>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</si>
  <si>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</si>
  <si>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</si>
  <si>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</si>
  <si>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</si>
  <si>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</si>
  <si>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</si>
  <si>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</si>
  <si>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</si>
  <si>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</si>
  <si>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</si>
  <si>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</si>
  <si>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</si>
  <si>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</si>
  <si>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</si>
  <si>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</si>
  <si>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</si>
  <si>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</si>
  <si>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</si>
  <si>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</si>
  <si>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</si>
  <si>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</si>
  <si>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</si>
  <si>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</si>
  <si>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</si>
  <si>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</si>
  <si>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</si>
  <si>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</si>
  <si>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</si>
  <si>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</si>
  <si>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</si>
  <si>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</si>
  <si>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</si>
  <si>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</si>
  <si>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</si>
  <si>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</si>
  <si>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</si>
  <si>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</si>
  <si>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</si>
  <si>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</si>
  <si>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</si>
  <si>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</si>
  <si>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</si>
  <si>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</si>
  <si>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</si>
  <si>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</si>
  <si>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</si>
  <si>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</si>
  <si>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</si>
  <si>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</si>
  <si>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</si>
  <si>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</si>
  <si>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</si>
  <si>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</si>
  <si>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</si>
  <si>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</si>
  <si>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</si>
  <si>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</si>
  <si>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</si>
  <si>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</si>
  <si>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</si>
  <si>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</si>
  <si>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</si>
  <si>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</si>
  <si>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</si>
  <si>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</si>
  <si>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</si>
  <si>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</si>
  <si>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</si>
  <si>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</si>
  <si>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</si>
  <si>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</si>
  <si>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</si>
  <si>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</si>
  <si>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</si>
  <si>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</si>
  <si>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</si>
  <si>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</si>
  <si>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</si>
  <si>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</si>
  <si>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</si>
  <si>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</si>
  <si>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</si>
  <si>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</si>
  <si>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</si>
  <si>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</si>
  <si>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</si>
  <si>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</si>
  <si>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</si>
  <si>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</si>
  <si>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</si>
  <si>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</si>
  <si>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</si>
  <si>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</si>
  <si>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</si>
  <si>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</si>
  <si>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</si>
  <si>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</si>
  <si>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</si>
  <si>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</si>
  <si>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</si>
  <si>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</si>
  <si>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</si>
  <si>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</si>
  <si>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</si>
  <si>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</si>
  <si>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</si>
  <si>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</si>
  <si>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</si>
  <si>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</si>
  <si>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</si>
  <si>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</si>
  <si>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</si>
  <si>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</si>
  <si>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</si>
  <si>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</si>
  <si>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</si>
  <si>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</si>
  <si>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</si>
  <si>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</si>
  <si>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</si>
  <si>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</si>
  <si>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</si>
  <si>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</si>
  <si>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</si>
  <si>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</si>
  <si>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</si>
  <si>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</si>
  <si>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</si>
  <si>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</si>
  <si>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</si>
  <si>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</si>
  <si>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</si>
  <si>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</si>
  <si>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</si>
  <si>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</si>
  <si>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</si>
  <si>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</si>
  <si>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</si>
  <si>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</si>
  <si>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</si>
  <si>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</si>
  <si>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</si>
  <si>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</si>
  <si>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</si>
  <si>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</si>
  <si>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</si>
  <si>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</si>
  <si>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</si>
  <si>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</si>
  <si>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</si>
  <si>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</si>
  <si>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</si>
  <si>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</si>
  <si>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</si>
  <si>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</si>
  <si>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</si>
  <si>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</si>
  <si>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</si>
  <si>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</si>
  <si>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</si>
  <si>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</si>
  <si>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</si>
  <si>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</si>
  <si>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</si>
  <si>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</si>
  <si>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</si>
  <si>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</si>
  <si>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</si>
  <si>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</si>
  <si>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</si>
  <si>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</si>
  <si>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</si>
  <si>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</si>
  <si>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</si>
  <si>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</si>
  <si>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</si>
  <si>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</si>
  <si>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</si>
  <si>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</si>
  <si>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</si>
  <si>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</si>
  <si>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</si>
  <si>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</si>
  <si>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</si>
  <si>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</si>
  <si>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</si>
  <si>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</si>
  <si>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</si>
  <si>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</si>
  <si>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</si>
  <si>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</si>
  <si>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</si>
  <si>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</si>
  <si>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</si>
  <si>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</si>
  <si>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</si>
  <si>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</si>
  <si>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</si>
  <si>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</si>
  <si>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</si>
  <si>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</si>
  <si>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</si>
  <si>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</si>
  <si>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</si>
  <si>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</si>
  <si>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</si>
  <si>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</si>
  <si>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</si>
  <si>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</si>
  <si>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</si>
  <si>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</si>
  <si>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</si>
  <si>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</si>
  <si>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</si>
  <si>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</si>
  <si>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</si>
  <si>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</si>
  <si>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</si>
  <si>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</si>
  <si>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</si>
  <si>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</si>
  <si>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</si>
  <si>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</si>
  <si>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</si>
  <si>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</si>
  <si>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</si>
  <si>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</si>
  <si>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</si>
  <si>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</si>
  <si>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</si>
  <si>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</si>
  <si>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</si>
  <si>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</si>
  <si>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</si>
  <si>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</si>
  <si>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</si>
  <si>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</si>
  <si>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</si>
  <si>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</si>
  <si>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</si>
  <si>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</si>
  <si>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</si>
  <si>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</si>
  <si>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</si>
  <si>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</si>
  <si>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</si>
  <si>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</si>
  <si>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</si>
  <si>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</si>
  <si>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</si>
  <si>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</si>
  <si>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</si>
  <si>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</si>
  <si>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</si>
  <si>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</si>
  <si>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</si>
  <si>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</si>
  <si>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</si>
  <si>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</si>
  <si>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</si>
  <si>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</si>
  <si>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</si>
  <si>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</si>
  <si>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</si>
  <si>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</si>
  <si>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</si>
  <si>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</si>
  <si>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</si>
  <si>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</si>
  <si>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</si>
  <si>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</si>
  <si>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</si>
  <si>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</si>
  <si>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</si>
  <si>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</si>
  <si>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</si>
  <si>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</si>
  <si>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</si>
  <si>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</si>
  <si>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</si>
  <si>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</si>
  <si>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</si>
  <si>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</si>
  <si>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</si>
  <si>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</si>
  <si>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</si>
  <si>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</si>
  <si>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</si>
  <si>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</si>
  <si>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</si>
  <si>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</si>
  <si>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</si>
  <si>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</si>
  <si>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</si>
  <si>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</si>
  <si>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</si>
  <si>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</si>
  <si>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</si>
  <si>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</si>
  <si>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</si>
  <si>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</si>
  <si>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</si>
  <si>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</si>
  <si>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</si>
  <si>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</si>
  <si>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</si>
  <si>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</si>
  <si>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</si>
  <si>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</si>
  <si>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</si>
  <si>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</si>
  <si>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</si>
  <si>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</si>
  <si>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</si>
  <si>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</si>
  <si>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</si>
  <si>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</si>
  <si>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</si>
  <si>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</si>
  <si>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</si>
  <si>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</si>
  <si>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</si>
  <si>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</si>
  <si>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</si>
  <si>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</si>
  <si>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</si>
  <si>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</si>
  <si>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</si>
  <si>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</si>
  <si>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</si>
  <si>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</si>
  <si>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</si>
  <si>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</si>
  <si>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</si>
  <si>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</si>
  <si>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</si>
  <si>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</si>
  <si>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</si>
  <si>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</si>
  <si>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</si>
  <si>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</si>
  <si>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</si>
  <si>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</si>
  <si>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</si>
  <si>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</si>
  <si>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</si>
  <si>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</si>
  <si>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</si>
  <si>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</si>
  <si>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</si>
  <si>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</si>
  <si>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</si>
  <si>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</si>
  <si>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</si>
  <si>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</si>
  <si>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</si>
  <si>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</si>
  <si>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</si>
  <si>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</si>
  <si>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</si>
  <si>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</si>
  <si>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</si>
  <si>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</si>
  <si>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</si>
  <si>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</si>
  <si>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</si>
  <si>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</si>
  <si>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</si>
  <si>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</si>
  <si>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</si>
  <si>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</si>
  <si>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</si>
  <si>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</si>
  <si>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</si>
  <si>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</si>
  <si>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</si>
  <si>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</si>
  <si>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</si>
  <si>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</si>
  <si>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</si>
  <si>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</si>
  <si>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</si>
  <si>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</si>
  <si>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</si>
  <si>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</si>
  <si>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</si>
  <si>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</si>
  <si>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</si>
  <si>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</si>
  <si>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</si>
  <si>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</si>
  <si>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</si>
  <si>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</si>
  <si>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</si>
  <si>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</si>
  <si>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</si>
  <si>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</si>
  <si>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</si>
  <si>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</si>
  <si>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</si>
  <si>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</si>
  <si>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</si>
  <si>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</si>
  <si>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</si>
  <si>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</si>
  <si>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</si>
  <si>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</si>
  <si>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</si>
  <si>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</si>
  <si>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</si>
  <si>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</si>
  <si>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</si>
  <si>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</si>
  <si>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</si>
  <si>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</si>
  <si>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</si>
  <si>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</si>
  <si>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</si>
  <si>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</si>
  <si>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</si>
  <si>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</si>
  <si>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</si>
  <si>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</si>
  <si>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</si>
  <si>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</si>
  <si>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</si>
  <si>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</si>
  <si>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</si>
  <si>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</si>
  <si>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</si>
  <si>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</si>
  <si>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</si>
  <si>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</si>
  <si>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</si>
  <si>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</si>
  <si>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</si>
  <si>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</si>
  <si>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</si>
  <si>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</si>
  <si>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</si>
  <si>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</si>
  <si>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</si>
  <si>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</si>
  <si>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</si>
  <si>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</si>
  <si>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</si>
  <si>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</si>
  <si>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</si>
  <si>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</si>
  <si>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</si>
  <si>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</si>
  <si>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</si>
  <si>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</si>
  <si>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</si>
  <si>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</si>
  <si>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</si>
  <si>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</si>
  <si>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</si>
  <si>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</si>
  <si>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</si>
  <si>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</si>
  <si>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</si>
  <si>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</si>
  <si>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</si>
  <si>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</si>
  <si>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</si>
  <si>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</si>
  <si>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</si>
  <si>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</si>
  <si>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</si>
  <si>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</si>
  <si>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</si>
  <si>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</si>
  <si>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</si>
  <si>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</si>
  <si>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</si>
  <si>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</si>
  <si>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</si>
  <si>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</si>
  <si>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</si>
  <si>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</si>
  <si>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</si>
  <si>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</si>
  <si>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</si>
  <si>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</si>
  <si>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</si>
  <si>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</si>
  <si>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</si>
  <si>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</si>
  <si>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</si>
  <si>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</si>
  <si>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</si>
  <si>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</si>
  <si>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</si>
  <si>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</si>
  <si>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</si>
  <si>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>Съставител:Евелина Миленска</t>
  </si>
  <si>
    <t>Ръководител:Бойко Недялков</t>
  </si>
  <si>
    <t xml:space="preserve">А. ВЗЕМАНИЯ        от Франция                                    </t>
  </si>
  <si>
    <t>Б. ЗАДЪЛЖЕНИЯ - Франция</t>
  </si>
  <si>
    <t xml:space="preserve">А. ВЗЕМАНИЯ          от Испания                         </t>
  </si>
  <si>
    <t xml:space="preserve">А. ВЗЕМАНИЯ              Германия           </t>
  </si>
  <si>
    <t>Б. ЗАДЪЛЖЕНИЯ към Германия</t>
  </si>
  <si>
    <t>01.01.2014-31.03.2014</t>
  </si>
  <si>
    <t>16.04.2014 г.</t>
  </si>
  <si>
    <t>Дата на съставяне: 16.04.2014 г.</t>
  </si>
  <si>
    <t xml:space="preserve">Дата на съставяне:16.04.2014 г.                                       </t>
  </si>
  <si>
    <t xml:space="preserve">Дата  на съставяне: 16.04.2014  г.                                                                                                                          </t>
  </si>
  <si>
    <t xml:space="preserve">Дата на съставяне:16.04.2014 г.             </t>
  </si>
  <si>
    <t>Дата на съставяне:16.04.2014 г.</t>
  </si>
  <si>
    <t>А. ВЗЕМАНИЯ             Румъния</t>
  </si>
  <si>
    <t>Б. ЗАДЪЛЖЕНИЯ към Румъния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</si>
</sst>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01-12\Mezdinni_FO_97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6 в т.ч.Франция"/>
      <sheetName val="справка №6 в т.ч. Испания"/>
      <sheetName val="справка №6 в т.ч.Италия"/>
      <sheetName val="справка №6 в т.ч.Германия"/>
      <sheetName val="справка №7"/>
      <sheetName val="справка №8"/>
    </sheetNames>
    <sheetDataSet>
      <sheetData sheetId="0">
        <row r="3">
          <cell r="E3" t="str">
            <v> 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20" sqref="A2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4" t="s">
        <v>1</v>
      </c>
      <c r="B3" s="595"/>
      <c r="C3" s="595"/>
      <c r="D3" s="595"/>
      <c r="E3" s="462" t="s">
        <v>863</v>
      </c>
      <c r="F3" s="217" t="s">
        <v>2</v>
      </c>
      <c r="G3" s="172"/>
      <c r="H3" s="461">
        <v>819363984</v>
      </c>
    </row>
    <row r="4" spans="1:8" ht="15">
      <c r="A4" s="594" t="s">
        <v>3</v>
      </c>
      <c r="B4" s="600"/>
      <c r="C4" s="600"/>
      <c r="D4" s="600"/>
      <c r="E4" s="504" t="s">
        <v>864</v>
      </c>
      <c r="F4" s="596" t="s">
        <v>4</v>
      </c>
      <c r="G4" s="597"/>
      <c r="H4" s="461" t="s">
        <v>159</v>
      </c>
    </row>
    <row r="5" spans="1:8" ht="15">
      <c r="A5" s="594" t="s">
        <v>5</v>
      </c>
      <c r="B5" s="595"/>
      <c r="C5" s="595"/>
      <c r="D5" s="595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1235</v>
      </c>
      <c r="D12" s="151">
        <v>1255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3501</v>
      </c>
      <c r="D13" s="151">
        <v>1889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139</v>
      </c>
      <c r="D14" s="151">
        <v>105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32</v>
      </c>
      <c r="D15" s="151">
        <v>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46+20</f>
        <v>66</v>
      </c>
      <c r="D16" s="151">
        <f>46+18</f>
        <v>64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</v>
      </c>
      <c r="D17" s="151"/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5315</v>
      </c>
      <c r="D19" s="155">
        <f>SUM(D11:D18)</f>
        <v>3687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19</v>
      </c>
      <c r="D24" s="151">
        <v>9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19</v>
      </c>
      <c r="D27" s="155">
        <f>SUM(D23:D26)</f>
        <v>9</v>
      </c>
      <c r="E27" s="253" t="s">
        <v>83</v>
      </c>
      <c r="F27" s="242" t="s">
        <v>84</v>
      </c>
      <c r="G27" s="154">
        <f>SUM(G28:G30)</f>
        <v>700</v>
      </c>
      <c r="H27" s="154">
        <f>SUM(H28:H30)</f>
        <v>701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1141</v>
      </c>
      <c r="H28" s="152">
        <v>1142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59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759</v>
      </c>
      <c r="H33" s="154">
        <f>H27+H31+H32</f>
        <v>661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5405</v>
      </c>
      <c r="H36" s="154">
        <f>H25+H17+H33</f>
        <v>5307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10</v>
      </c>
      <c r="H43" s="152">
        <v>21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1251</v>
      </c>
      <c r="H44" s="152">
        <v>867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22</v>
      </c>
      <c r="H48" s="152">
        <f>34-21</f>
        <v>13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1283</v>
      </c>
      <c r="H49" s="154">
        <f>SUM(H43:H48)</f>
        <v>901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134</v>
      </c>
      <c r="H53" s="152">
        <v>142</v>
      </c>
    </row>
    <row r="54" spans="1:8" ht="15">
      <c r="A54" s="235" t="s">
        <v>166</v>
      </c>
      <c r="B54" s="249" t="s">
        <v>167</v>
      </c>
      <c r="C54" s="151">
        <v>74</v>
      </c>
      <c r="D54" s="151">
        <v>74</v>
      </c>
      <c r="E54" s="237" t="s">
        <v>168</v>
      </c>
      <c r="F54" s="245" t="s">
        <v>169</v>
      </c>
      <c r="G54" s="152">
        <v>1753</v>
      </c>
      <c r="H54" s="152">
        <v>758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5408</v>
      </c>
      <c r="D55" s="155">
        <f>D19+D20+D21+D27+D32+D45+D51+D53+D54</f>
        <v>3770</v>
      </c>
      <c r="E55" s="237" t="s">
        <v>172</v>
      </c>
      <c r="F55" s="261" t="s">
        <v>173</v>
      </c>
      <c r="G55" s="154">
        <f>G49+G51+G52+G53+G54</f>
        <v>3170</v>
      </c>
      <c r="H55" s="154">
        <f>H49+H51+H52+H53+H54</f>
        <v>1801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1202</v>
      </c>
      <c r="D58" s="151">
        <v>1179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411</v>
      </c>
      <c r="D59" s="151">
        <v>361</v>
      </c>
      <c r="E59" s="251" t="s">
        <v>181</v>
      </c>
      <c r="F59" s="242" t="s">
        <v>182</v>
      </c>
      <c r="G59" s="152">
        <f>685+1</f>
        <v>686</v>
      </c>
      <c r="H59" s="152">
        <v>489</v>
      </c>
      <c r="M59" s="157"/>
    </row>
    <row r="60" spans="1:8" ht="15">
      <c r="A60" s="235" t="s">
        <v>183</v>
      </c>
      <c r="B60" s="241" t="s">
        <v>184</v>
      </c>
      <c r="C60" s="151">
        <v>624</v>
      </c>
      <c r="D60" s="151">
        <v>630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439</v>
      </c>
      <c r="D61" s="151">
        <v>443</v>
      </c>
      <c r="E61" s="243" t="s">
        <v>189</v>
      </c>
      <c r="F61" s="272" t="s">
        <v>190</v>
      </c>
      <c r="G61" s="154">
        <f>SUM(G62:G68)</f>
        <v>3012</v>
      </c>
      <c r="H61" s="154">
        <f>SUM(H62:H68)</f>
        <v>2572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98</v>
      </c>
      <c r="H63" s="152">
        <v>117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2676</v>
      </c>
      <c r="D64" s="155">
        <f>SUM(D58:D63)</f>
        <v>2613</v>
      </c>
      <c r="E64" s="237" t="s">
        <v>200</v>
      </c>
      <c r="F64" s="242" t="s">
        <v>201</v>
      </c>
      <c r="G64" s="152">
        <f>2686-95</f>
        <v>2591</v>
      </c>
      <c r="H64" s="152">
        <f>2259-54</f>
        <v>2205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95</v>
      </c>
      <c r="H65" s="152">
        <v>54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163</v>
      </c>
      <c r="H66" s="152">
        <v>146</v>
      </c>
    </row>
    <row r="67" spans="1:8" ht="15">
      <c r="A67" s="235" t="s">
        <v>207</v>
      </c>
      <c r="B67" s="241" t="s">
        <v>208</v>
      </c>
      <c r="C67" s="151">
        <f>169+1155</f>
        <v>1324</v>
      </c>
      <c r="D67" s="151">
        <f>169+1064</f>
        <v>1233</v>
      </c>
      <c r="E67" s="237" t="s">
        <v>209</v>
      </c>
      <c r="F67" s="242" t="s">
        <v>210</v>
      </c>
      <c r="G67" s="152">
        <v>45</v>
      </c>
      <c r="H67" s="152">
        <v>41</v>
      </c>
    </row>
    <row r="68" spans="1:8" ht="15">
      <c r="A68" s="235" t="s">
        <v>211</v>
      </c>
      <c r="B68" s="241" t="s">
        <v>212</v>
      </c>
      <c r="C68" s="151">
        <f>2661-12-169</f>
        <v>2480</v>
      </c>
      <c r="D68" s="151">
        <f>2382-169-19</f>
        <v>2194</v>
      </c>
      <c r="E68" s="237" t="s">
        <v>213</v>
      </c>
      <c r="F68" s="242" t="s">
        <v>214</v>
      </c>
      <c r="G68" s="152">
        <v>20</v>
      </c>
      <c r="H68" s="152">
        <v>9</v>
      </c>
    </row>
    <row r="69" spans="1:8" ht="15">
      <c r="A69" s="235" t="s">
        <v>215</v>
      </c>
      <c r="B69" s="241" t="s">
        <v>216</v>
      </c>
      <c r="C69" s="151">
        <v>12</v>
      </c>
      <c r="D69" s="151">
        <f>19+13</f>
        <v>32</v>
      </c>
      <c r="E69" s="251" t="s">
        <v>78</v>
      </c>
      <c r="F69" s="242" t="s">
        <v>217</v>
      </c>
      <c r="G69" s="152">
        <v>40</v>
      </c>
      <c r="H69" s="152">
        <v>34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3738</v>
      </c>
      <c r="H71" s="161">
        <f>H59+H60+H61+H69+H70</f>
        <v>3095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114</v>
      </c>
      <c r="D72" s="151">
        <v>110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10+7+6</f>
        <v>23</v>
      </c>
      <c r="D74" s="151">
        <f>1167-89-1064</f>
        <v>14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4042</v>
      </c>
      <c r="D75" s="155">
        <f>SUM(D67:D74)</f>
        <v>3672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3738</v>
      </c>
      <c r="H79" s="162">
        <f>H71+H74+H75+H76</f>
        <v>3095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171</v>
      </c>
      <c r="D88" s="151">
        <f>27+97</f>
        <v>124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</v>
      </c>
      <c r="D89" s="151">
        <v>17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187</v>
      </c>
      <c r="D91" s="155">
        <f>SUM(D87:D90)</f>
        <v>148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6905</v>
      </c>
      <c r="D93" s="155">
        <f>D64+D75+D84+D91+D92</f>
        <v>6433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12313</v>
      </c>
      <c r="D94" s="164">
        <f>D93+D55</f>
        <v>10203</v>
      </c>
      <c r="E94" s="449" t="s">
        <v>270</v>
      </c>
      <c r="F94" s="289" t="s">
        <v>271</v>
      </c>
      <c r="G94" s="165">
        <f>G36+G39+G55+G79</f>
        <v>12313</v>
      </c>
      <c r="H94" s="165">
        <f>H36+H39+H55+H79</f>
        <v>10203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7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874</v>
      </c>
      <c r="B98" s="432"/>
      <c r="C98" s="598" t="s">
        <v>381</v>
      </c>
      <c r="D98" s="598"/>
      <c r="E98" s="598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8" t="s">
        <v>781</v>
      </c>
      <c r="D100" s="599"/>
      <c r="E100" s="59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B23" sqref="B23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48" t="s">
        <v>609</v>
      </c>
      <c r="B1" s="648"/>
      <c r="C1" s="648"/>
      <c r="D1" s="648"/>
      <c r="E1" s="64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4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4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879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51</v>
      </c>
      <c r="D28" s="108">
        <v>51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51</v>
      </c>
      <c r="D43" s="104">
        <f>D24+D28+D29+D31+D30+D32+D33+D38</f>
        <v>51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51</v>
      </c>
      <c r="D44" s="103">
        <f>D43+D21+D19+D9</f>
        <v>51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880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878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0" sqref="B4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38" t="str">
        <f>'справка №1-БАЛАНС'!E3</f>
        <v> "Торготерм"АД</v>
      </c>
      <c r="C4" s="638"/>
      <c r="D4" s="638"/>
      <c r="E4" s="638"/>
      <c r="F4" s="638"/>
      <c r="G4" s="644" t="s">
        <v>2</v>
      </c>
      <c r="H4" s="644"/>
      <c r="I4" s="500">
        <f>'справка №1-БАЛАНС'!H3</f>
        <v>819363984</v>
      </c>
    </row>
    <row r="5" spans="1:9" ht="15">
      <c r="A5" s="501" t="s">
        <v>5</v>
      </c>
      <c r="B5" s="639" t="str">
        <f>'справка №1-БАЛАНС'!E5</f>
        <v>01.01.2014-31.03.2014</v>
      </c>
      <c r="C5" s="639"/>
      <c r="D5" s="639"/>
      <c r="E5" s="639"/>
      <c r="F5" s="639"/>
      <c r="G5" s="642" t="s">
        <v>4</v>
      </c>
      <c r="H5" s="64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41"/>
      <c r="C30" s="641"/>
      <c r="D30" s="459" t="s">
        <v>819</v>
      </c>
      <c r="E30" s="640"/>
      <c r="F30" s="640"/>
      <c r="G30" s="640"/>
      <c r="H30" s="420" t="s">
        <v>781</v>
      </c>
      <c r="I30" s="640"/>
      <c r="J30" s="64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22" sqref="C2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5" t="str">
        <f>'справка №1-БАЛАНС'!E3</f>
        <v> "Торготерм"АД</v>
      </c>
      <c r="C5" s="645"/>
      <c r="D5" s="645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6" t="str">
        <f>'справка №1-БАЛАНС'!E5</f>
        <v>01.01.2014-31.03.2014</v>
      </c>
      <c r="C6" s="646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47" t="s">
        <v>849</v>
      </c>
      <c r="D151" s="647"/>
      <c r="E151" s="647"/>
      <c r="F151" s="647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7" t="s">
        <v>856</v>
      </c>
      <c r="D153" s="647"/>
      <c r="E153" s="647"/>
      <c r="F153" s="64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16" sqref="C1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02" t="str">
        <f>'справка №1-БАЛАНС'!E3</f>
        <v> "Торготерм"АД</v>
      </c>
      <c r="C2" s="602"/>
      <c r="D2" s="602"/>
      <c r="E2" s="602"/>
      <c r="F2" s="604" t="s">
        <v>2</v>
      </c>
      <c r="G2" s="604"/>
      <c r="H2" s="526">
        <f>'справка №1-БАЛАНС'!H3</f>
        <v>819363984</v>
      </c>
    </row>
    <row r="3" spans="1:8" ht="15">
      <c r="A3" s="467" t="s">
        <v>274</v>
      </c>
      <c r="B3" s="602" t="str">
        <f>'справка №1-БАЛАНС'!E4</f>
        <v>неконсолидиран</v>
      </c>
      <c r="C3" s="602"/>
      <c r="D3" s="602"/>
      <c r="E3" s="60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3" t="str">
        <f>'справка №1-БАЛАНС'!E5</f>
        <v>01.01.2014-31.03.2014</v>
      </c>
      <c r="C4" s="603"/>
      <c r="D4" s="603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1203+372</f>
        <v>1575</v>
      </c>
      <c r="D9" s="46">
        <f>1083+376</f>
        <v>1459</v>
      </c>
      <c r="E9" s="298" t="s">
        <v>284</v>
      </c>
      <c r="F9" s="549" t="s">
        <v>285</v>
      </c>
      <c r="G9" s="550">
        <v>2001</v>
      </c>
      <c r="H9" s="550">
        <v>1777</v>
      </c>
    </row>
    <row r="10" spans="1:8" ht="12">
      <c r="A10" s="298" t="s">
        <v>286</v>
      </c>
      <c r="B10" s="299" t="s">
        <v>287</v>
      </c>
      <c r="C10" s="46">
        <v>79</v>
      </c>
      <c r="D10" s="46">
        <v>93</v>
      </c>
      <c r="E10" s="298" t="s">
        <v>288</v>
      </c>
      <c r="F10" s="549" t="s">
        <v>289</v>
      </c>
      <c r="G10" s="550">
        <v>8</v>
      </c>
      <c r="H10" s="550">
        <v>182</v>
      </c>
    </row>
    <row r="11" spans="1:8" ht="12">
      <c r="A11" s="298" t="s">
        <v>290</v>
      </c>
      <c r="B11" s="299" t="s">
        <v>291</v>
      </c>
      <c r="C11" s="46">
        <v>164</v>
      </c>
      <c r="D11" s="46">
        <v>116</v>
      </c>
      <c r="E11" s="300" t="s">
        <v>292</v>
      </c>
      <c r="F11" s="549" t="s">
        <v>293</v>
      </c>
      <c r="G11" s="550">
        <v>8</v>
      </c>
      <c r="H11" s="550">
        <v>13</v>
      </c>
    </row>
    <row r="12" spans="1:8" ht="12">
      <c r="A12" s="298" t="s">
        <v>294</v>
      </c>
      <c r="B12" s="299" t="s">
        <v>295</v>
      </c>
      <c r="C12" s="46">
        <v>505</v>
      </c>
      <c r="D12" s="46">
        <v>445</v>
      </c>
      <c r="E12" s="300" t="s">
        <v>78</v>
      </c>
      <c r="F12" s="549" t="s">
        <v>296</v>
      </c>
      <c r="G12" s="550">
        <v>47</v>
      </c>
      <c r="H12" s="550">
        <v>15</v>
      </c>
    </row>
    <row r="13" spans="1:18" ht="12">
      <c r="A13" s="298" t="s">
        <v>297</v>
      </c>
      <c r="B13" s="299" t="s">
        <v>298</v>
      </c>
      <c r="C13" s="46">
        <v>65</v>
      </c>
      <c r="D13" s="46">
        <v>56</v>
      </c>
      <c r="E13" s="301" t="s">
        <v>51</v>
      </c>
      <c r="F13" s="551" t="s">
        <v>299</v>
      </c>
      <c r="G13" s="548">
        <f>SUM(G9:G12)</f>
        <v>2064</v>
      </c>
      <c r="H13" s="548">
        <f>SUM(H9:H12)</f>
        <v>1987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26</v>
      </c>
      <c r="D14" s="46">
        <v>134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-10-87-372</f>
        <v>-469</v>
      </c>
      <c r="D15" s="47">
        <f>-5+9-376</f>
        <v>-372</v>
      </c>
      <c r="E15" s="296" t="s">
        <v>304</v>
      </c>
      <c r="F15" s="554" t="s">
        <v>305</v>
      </c>
      <c r="G15" s="550">
        <v>71</v>
      </c>
      <c r="H15" s="550">
        <v>27</v>
      </c>
    </row>
    <row r="16" spans="1:8" ht="12">
      <c r="A16" s="298" t="s">
        <v>306</v>
      </c>
      <c r="B16" s="299" t="s">
        <v>307</v>
      </c>
      <c r="C16" s="47">
        <v>86</v>
      </c>
      <c r="D16" s="47">
        <v>80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2031</v>
      </c>
      <c r="D19" s="49">
        <f>SUM(D9:D15)+D16</f>
        <v>2011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24</v>
      </c>
      <c r="D22" s="46">
        <v>31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3</v>
      </c>
      <c r="D24" s="46">
        <v>2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18</v>
      </c>
      <c r="D25" s="46">
        <v>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45</v>
      </c>
      <c r="D26" s="49">
        <f>SUM(D22:D25)</f>
        <v>43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2076</v>
      </c>
      <c r="D28" s="50">
        <f>D26+D19</f>
        <v>2054</v>
      </c>
      <c r="E28" s="127" t="s">
        <v>338</v>
      </c>
      <c r="F28" s="554" t="s">
        <v>339</v>
      </c>
      <c r="G28" s="548">
        <f>G13+G15+G24</f>
        <v>2135</v>
      </c>
      <c r="H28" s="548">
        <f>H13+H15+H24</f>
        <v>2014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59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2076</v>
      </c>
      <c r="D33" s="49">
        <f>D28-D31+D32</f>
        <v>2054</v>
      </c>
      <c r="E33" s="127" t="s">
        <v>352</v>
      </c>
      <c r="F33" s="554" t="s">
        <v>353</v>
      </c>
      <c r="G33" s="53">
        <f>G32-G31+G28</f>
        <v>2135</v>
      </c>
      <c r="H33" s="53">
        <f>H32-H31+H28</f>
        <v>2014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59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59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59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2135</v>
      </c>
      <c r="D42" s="53">
        <f>D33+D35+D39</f>
        <v>2054</v>
      </c>
      <c r="E42" s="128" t="s">
        <v>379</v>
      </c>
      <c r="F42" s="129" t="s">
        <v>380</v>
      </c>
      <c r="G42" s="53">
        <f>G39+G33</f>
        <v>2135</v>
      </c>
      <c r="H42" s="53">
        <f>H39+H33</f>
        <v>2054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5" t="s">
        <v>861</v>
      </c>
      <c r="B45" s="605"/>
      <c r="C45" s="605"/>
      <c r="D45" s="605"/>
      <c r="E45" s="60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873</v>
      </c>
      <c r="C48" s="427" t="s">
        <v>381</v>
      </c>
      <c r="D48" s="601"/>
      <c r="E48" s="601"/>
      <c r="F48" s="601"/>
      <c r="G48" s="601"/>
      <c r="H48" s="601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1"/>
      <c r="E50" s="601"/>
      <c r="F50" s="601"/>
      <c r="G50" s="601"/>
      <c r="H50" s="60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B31" sqref="B3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01.01.2014-31.03.2014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2543</v>
      </c>
      <c r="D10" s="54">
        <v>2422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-1935+25+6</f>
        <v>-1904</v>
      </c>
      <c r="D11" s="575">
        <f>-1929+4</f>
        <v>-1925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-301</v>
      </c>
      <c r="D13" s="575">
        <v>-251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80</v>
      </c>
      <c r="D14" s="575">
        <v>80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v>-8</v>
      </c>
      <c r="D17" s="575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-3</v>
      </c>
      <c r="D18" s="575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-84</v>
      </c>
      <c r="D19" s="575">
        <v>-86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323</v>
      </c>
      <c r="D20" s="55">
        <f>SUM(D10:D19)</f>
        <v>232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-25</v>
      </c>
      <c r="D22" s="575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.75">
      <c r="A37" s="332" t="s">
        <v>437</v>
      </c>
      <c r="B37" s="333" t="s">
        <v>438</v>
      </c>
      <c r="C37" s="575">
        <v>-107</v>
      </c>
      <c r="D37" s="575">
        <v>-75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-6</v>
      </c>
      <c r="D38" s="575">
        <v>-4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-23</v>
      </c>
      <c r="D39" s="575">
        <v>-24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-1</v>
      </c>
      <c r="D41" s="575">
        <v>-7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-137</v>
      </c>
      <c r="D42" s="55">
        <f>SUM(D34:D41)</f>
        <v>-110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161</v>
      </c>
      <c r="D43" s="55">
        <f>D42+D32+D20</f>
        <v>122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187</v>
      </c>
      <c r="D45" s="55">
        <f>D44+D43</f>
        <v>148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187</v>
      </c>
      <c r="D46" s="56">
        <v>148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6"/>
      <c r="D50" s="60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6"/>
      <c r="D52" s="60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B15" sqref="B1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7" t="s">
        <v>459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9" t="str">
        <f>'справка №1-БАЛАНС'!E3</f>
        <v> "Торготерм"АД</v>
      </c>
      <c r="C3" s="609"/>
      <c r="D3" s="609"/>
      <c r="E3" s="609"/>
      <c r="F3" s="609"/>
      <c r="G3" s="609"/>
      <c r="H3" s="609"/>
      <c r="I3" s="609"/>
      <c r="J3" s="476"/>
      <c r="K3" s="611" t="s">
        <v>2</v>
      </c>
      <c r="L3" s="611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9" t="str">
        <f>'справка №1-БАЛАНС'!E4</f>
        <v>неконсолидиран</v>
      </c>
      <c r="C4" s="609"/>
      <c r="D4" s="609"/>
      <c r="E4" s="609"/>
      <c r="F4" s="609"/>
      <c r="G4" s="609"/>
      <c r="H4" s="609"/>
      <c r="I4" s="609"/>
      <c r="J4" s="136"/>
      <c r="K4" s="612" t="s">
        <v>4</v>
      </c>
      <c r="L4" s="61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3" t="str">
        <f>'справка №1-БАЛАНС'!E5</f>
        <v>01.01.2014-31.03.2014</v>
      </c>
      <c r="C5" s="613"/>
      <c r="D5" s="613"/>
      <c r="E5" s="61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1142</v>
      </c>
      <c r="J11" s="58">
        <f>'справка №1-БАЛАНС'!H29+'справка №1-БАЛАНС'!H32</f>
        <v>-481</v>
      </c>
      <c r="K11" s="60"/>
      <c r="L11" s="344">
        <f>SUM(C11:K11)</f>
        <v>5307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1142</v>
      </c>
      <c r="J15" s="61">
        <f t="shared" si="2"/>
        <v>-481</v>
      </c>
      <c r="K15" s="61">
        <f t="shared" si="2"/>
        <v>0</v>
      </c>
      <c r="L15" s="344">
        <f t="shared" si="1"/>
        <v>5307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59</v>
      </c>
      <c r="J16" s="345">
        <f>+'справка №1-БАЛАНС'!G32</f>
        <v>0</v>
      </c>
      <c r="K16" s="60"/>
      <c r="L16" s="344">
        <f t="shared" si="1"/>
        <v>59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39</v>
      </c>
      <c r="J28" s="60"/>
      <c r="K28" s="60"/>
      <c r="L28" s="344">
        <f t="shared" si="1"/>
        <v>39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1240</v>
      </c>
      <c r="J29" s="59">
        <f t="shared" si="6"/>
        <v>-481</v>
      </c>
      <c r="K29" s="59">
        <f t="shared" si="6"/>
        <v>0</v>
      </c>
      <c r="L29" s="344">
        <f t="shared" si="1"/>
        <v>5405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1240</v>
      </c>
      <c r="J32" s="59">
        <f t="shared" si="7"/>
        <v>-481</v>
      </c>
      <c r="K32" s="59">
        <f t="shared" si="7"/>
        <v>0</v>
      </c>
      <c r="L32" s="344">
        <f t="shared" si="1"/>
        <v>5405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10" t="s">
        <v>862</v>
      </c>
      <c r="B35" s="610"/>
      <c r="C35" s="610"/>
      <c r="D35" s="610"/>
      <c r="E35" s="610"/>
      <c r="F35" s="610"/>
      <c r="G35" s="610"/>
      <c r="H35" s="610"/>
      <c r="I35" s="610"/>
      <c r="J35" s="610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576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608" t="s">
        <v>521</v>
      </c>
      <c r="E38" s="608"/>
      <c r="F38" s="608"/>
      <c r="G38" s="608"/>
      <c r="H38" s="608"/>
      <c r="I38" s="608"/>
      <c r="J38" s="15" t="s">
        <v>857</v>
      </c>
      <c r="K38" s="15"/>
      <c r="L38" s="608"/>
      <c r="M38" s="60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8" sqref="B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26" t="s">
        <v>383</v>
      </c>
      <c r="B2" s="627"/>
      <c r="C2" s="628" t="str">
        <f>'справка №1-БАЛАНС'!E3</f>
        <v> "Торготерм"АД</v>
      </c>
      <c r="D2" s="628"/>
      <c r="E2" s="628"/>
      <c r="F2" s="628"/>
      <c r="G2" s="628"/>
      <c r="H2" s="62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26" t="s">
        <v>5</v>
      </c>
      <c r="B3" s="627"/>
      <c r="C3" s="629" t="str">
        <f>'справка №1-БАЛАНС'!E5</f>
        <v>01.01.2014-31.03.2014</v>
      </c>
      <c r="D3" s="629"/>
      <c r="E3" s="629"/>
      <c r="F3" s="485"/>
      <c r="G3" s="485"/>
      <c r="H3" s="485"/>
      <c r="I3" s="485"/>
      <c r="J3" s="485"/>
      <c r="K3" s="485"/>
      <c r="L3" s="485"/>
      <c r="M3" s="618" t="s">
        <v>4</v>
      </c>
      <c r="N3" s="61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9" t="s">
        <v>463</v>
      </c>
      <c r="B5" s="620"/>
      <c r="C5" s="62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8">
      <c r="A6" s="621"/>
      <c r="B6" s="622"/>
      <c r="C6" s="62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1842</v>
      </c>
      <c r="E10" s="189"/>
      <c r="F10" s="189"/>
      <c r="G10" s="74">
        <f aca="true" t="shared" si="2" ref="G10:G39">D10+E10-F10</f>
        <v>1842</v>
      </c>
      <c r="H10" s="65"/>
      <c r="I10" s="65"/>
      <c r="J10" s="74">
        <f aca="true" t="shared" si="3" ref="J10:J39">G10+H10-I10</f>
        <v>1842</v>
      </c>
      <c r="K10" s="65">
        <v>593</v>
      </c>
      <c r="L10" s="65">
        <v>18</v>
      </c>
      <c r="M10" s="65">
        <v>4</v>
      </c>
      <c r="N10" s="74">
        <f aca="true" t="shared" si="4" ref="N10:N39">K10+L10-M10</f>
        <v>607</v>
      </c>
      <c r="O10" s="65"/>
      <c r="P10" s="65"/>
      <c r="Q10" s="74">
        <f t="shared" si="0"/>
        <v>607</v>
      </c>
      <c r="R10" s="74">
        <f t="shared" si="1"/>
        <v>1235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5018+2015+1956</f>
        <v>8989</v>
      </c>
      <c r="E11" s="189">
        <v>12</v>
      </c>
      <c r="F11" s="189">
        <v>7</v>
      </c>
      <c r="G11" s="74">
        <f t="shared" si="2"/>
        <v>8994</v>
      </c>
      <c r="H11" s="65"/>
      <c r="I11" s="65"/>
      <c r="J11" s="74">
        <f t="shared" si="3"/>
        <v>8994</v>
      </c>
      <c r="K11" s="65">
        <v>5375</v>
      </c>
      <c r="L11" s="65">
        <v>125</v>
      </c>
      <c r="M11" s="65">
        <v>7</v>
      </c>
      <c r="N11" s="74">
        <f t="shared" si="4"/>
        <v>5493</v>
      </c>
      <c r="O11" s="65"/>
      <c r="P11" s="65"/>
      <c r="Q11" s="74">
        <f t="shared" si="0"/>
        <v>5493</v>
      </c>
      <c r="R11" s="74">
        <f t="shared" si="1"/>
        <v>3501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381</v>
      </c>
      <c r="E12" s="189"/>
      <c r="F12" s="189"/>
      <c r="G12" s="74">
        <f t="shared" si="2"/>
        <v>381</v>
      </c>
      <c r="H12" s="65"/>
      <c r="I12" s="65"/>
      <c r="J12" s="74">
        <f t="shared" si="3"/>
        <v>381</v>
      </c>
      <c r="K12" s="65">
        <v>238</v>
      </c>
      <c r="L12" s="65">
        <v>4</v>
      </c>
      <c r="M12" s="65"/>
      <c r="N12" s="74">
        <f t="shared" si="4"/>
        <v>242</v>
      </c>
      <c r="O12" s="65"/>
      <c r="P12" s="65"/>
      <c r="Q12" s="74">
        <f t="shared" si="0"/>
        <v>242</v>
      </c>
      <c r="R12" s="74">
        <f t="shared" si="1"/>
        <v>139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191</v>
      </c>
      <c r="E13" s="189"/>
      <c r="F13" s="189"/>
      <c r="G13" s="74">
        <f t="shared" si="2"/>
        <v>191</v>
      </c>
      <c r="H13" s="65"/>
      <c r="I13" s="65"/>
      <c r="J13" s="74">
        <f t="shared" si="3"/>
        <v>191</v>
      </c>
      <c r="K13" s="65">
        <v>156</v>
      </c>
      <c r="L13" s="65">
        <v>3</v>
      </c>
      <c r="M13" s="65"/>
      <c r="N13" s="74">
        <f t="shared" si="4"/>
        <v>159</v>
      </c>
      <c r="O13" s="65"/>
      <c r="P13" s="65"/>
      <c r="Q13" s="74">
        <f t="shared" si="0"/>
        <v>159</v>
      </c>
      <c r="R13" s="74">
        <f t="shared" si="1"/>
        <v>32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149+237+194</f>
        <v>580</v>
      </c>
      <c r="E14" s="189">
        <f>6+1+2</f>
        <v>9</v>
      </c>
      <c r="F14" s="189">
        <f>30+1</f>
        <v>31</v>
      </c>
      <c r="G14" s="74">
        <f t="shared" si="2"/>
        <v>558</v>
      </c>
      <c r="H14" s="65"/>
      <c r="I14" s="65"/>
      <c r="J14" s="74">
        <f t="shared" si="3"/>
        <v>558</v>
      </c>
      <c r="K14" s="65">
        <f>131+210+173</f>
        <v>514</v>
      </c>
      <c r="L14" s="65">
        <f>2+4+2</f>
        <v>8</v>
      </c>
      <c r="M14" s="65">
        <f>30</f>
        <v>30</v>
      </c>
      <c r="N14" s="74">
        <f t="shared" si="4"/>
        <v>492</v>
      </c>
      <c r="O14" s="65"/>
      <c r="P14" s="65"/>
      <c r="Q14" s="74">
        <f t="shared" si="0"/>
        <v>492</v>
      </c>
      <c r="R14" s="74">
        <f t="shared" si="1"/>
        <v>66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/>
      <c r="E15" s="457">
        <v>12</v>
      </c>
      <c r="F15" s="457"/>
      <c r="G15" s="74">
        <f t="shared" si="2"/>
        <v>12</v>
      </c>
      <c r="H15" s="458"/>
      <c r="I15" s="458"/>
      <c r="J15" s="74">
        <f t="shared" si="3"/>
        <v>12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12313</v>
      </c>
      <c r="E17" s="194">
        <f>SUM(E9:E16)</f>
        <v>33</v>
      </c>
      <c r="F17" s="194">
        <f>SUM(F9:F16)</f>
        <v>38</v>
      </c>
      <c r="G17" s="74">
        <f t="shared" si="2"/>
        <v>12308</v>
      </c>
      <c r="H17" s="75">
        <f>SUM(H9:H16)</f>
        <v>0</v>
      </c>
      <c r="I17" s="75">
        <f>SUM(I9:I16)</f>
        <v>0</v>
      </c>
      <c r="J17" s="74">
        <f t="shared" si="3"/>
        <v>12308</v>
      </c>
      <c r="K17" s="75">
        <f>SUM(K9:K16)</f>
        <v>6876</v>
      </c>
      <c r="L17" s="75">
        <f>SUM(L9:L16)</f>
        <v>158</v>
      </c>
      <c r="M17" s="75">
        <f>SUM(M9:M16)</f>
        <v>41</v>
      </c>
      <c r="N17" s="74">
        <f t="shared" si="4"/>
        <v>6993</v>
      </c>
      <c r="O17" s="75">
        <f>SUM(O9:O16)</f>
        <v>0</v>
      </c>
      <c r="P17" s="75">
        <f>SUM(P9:P16)</f>
        <v>0</v>
      </c>
      <c r="Q17" s="74">
        <f t="shared" si="5"/>
        <v>6993</v>
      </c>
      <c r="R17" s="74">
        <f t="shared" si="6"/>
        <v>5315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95</v>
      </c>
      <c r="E22" s="189"/>
      <c r="F22" s="189"/>
      <c r="G22" s="74">
        <f t="shared" si="2"/>
        <v>95</v>
      </c>
      <c r="H22" s="65"/>
      <c r="I22" s="65"/>
      <c r="J22" s="74">
        <f t="shared" si="3"/>
        <v>95</v>
      </c>
      <c r="K22" s="65">
        <v>71</v>
      </c>
      <c r="L22" s="65">
        <v>5</v>
      </c>
      <c r="M22" s="65"/>
      <c r="N22" s="74">
        <f t="shared" si="4"/>
        <v>76</v>
      </c>
      <c r="O22" s="65"/>
      <c r="P22" s="65"/>
      <c r="Q22" s="74">
        <f t="shared" si="5"/>
        <v>76</v>
      </c>
      <c r="R22" s="74">
        <f t="shared" si="6"/>
        <v>19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71</v>
      </c>
      <c r="L25" s="66">
        <f t="shared" si="7"/>
        <v>5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19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12408</v>
      </c>
      <c r="E40" s="438">
        <f>E17+E18+E19+E25+E38+E39</f>
        <v>33</v>
      </c>
      <c r="F40" s="438">
        <f aca="true" t="shared" si="13" ref="F40:R40">F17+F18+F19+F25+F38+F39</f>
        <v>38</v>
      </c>
      <c r="G40" s="438">
        <f t="shared" si="13"/>
        <v>12403</v>
      </c>
      <c r="H40" s="438">
        <f t="shared" si="13"/>
        <v>0</v>
      </c>
      <c r="I40" s="438">
        <f t="shared" si="13"/>
        <v>0</v>
      </c>
      <c r="J40" s="438">
        <f t="shared" si="13"/>
        <v>12403</v>
      </c>
      <c r="K40" s="438">
        <f t="shared" si="13"/>
        <v>6947</v>
      </c>
      <c r="L40" s="438">
        <f t="shared" si="13"/>
        <v>163</v>
      </c>
      <c r="M40" s="438">
        <f t="shared" si="13"/>
        <v>41</v>
      </c>
      <c r="N40" s="438">
        <f t="shared" si="13"/>
        <v>7069</v>
      </c>
      <c r="O40" s="438">
        <f t="shared" si="13"/>
        <v>0</v>
      </c>
      <c r="P40" s="438">
        <f t="shared" si="13"/>
        <v>0</v>
      </c>
      <c r="Q40" s="438">
        <f t="shared" si="13"/>
        <v>7069</v>
      </c>
      <c r="R40" s="438">
        <f t="shared" si="13"/>
        <v>5334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25"/>
      <c r="L44" s="625"/>
      <c r="M44" s="625"/>
      <c r="N44" s="625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9">
      <selection activeCell="C28" sqref="C28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'справка №1-БАЛАНС'!E3</f>
        <v> "Торготерм"АД</v>
      </c>
      <c r="C3" s="637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tr">
        <f>'справка №1-БАЛАНС'!E5</f>
        <v>01.01.2014-31.03.2014</v>
      </c>
      <c r="C4" s="63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1324</v>
      </c>
      <c r="D24" s="119">
        <f>SUM(D25:D27)</f>
        <v>1324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1324</v>
      </c>
      <c r="D27" s="108">
        <v>1324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f>2480-1484-600-51</f>
        <v>345</v>
      </c>
      <c r="D28" s="108">
        <f>2480-1484-600-51</f>
        <v>345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12</v>
      </c>
      <c r="D29" s="108">
        <v>12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89</v>
      </c>
      <c r="D32" s="108">
        <v>89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114</v>
      </c>
      <c r="D33" s="105">
        <f>SUM(D34:D37)</f>
        <v>114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114</v>
      </c>
      <c r="D35" s="108">
        <v>114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</v>
      </c>
      <c r="D38" s="105">
        <f>SUM(D39:D42)</f>
        <v>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</v>
      </c>
      <c r="D42" s="108">
        <v>23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1907</v>
      </c>
      <c r="D43" s="104">
        <f>D24+D28+D29+D31+D30+D32+D33+D38</f>
        <v>1907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1907</v>
      </c>
      <c r="D44" s="103">
        <f>D43+D21+D19+D9</f>
        <v>1907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10</v>
      </c>
      <c r="D52" s="103">
        <f>SUM(D53:D55)</f>
        <v>0</v>
      </c>
      <c r="E52" s="119">
        <f>C52-D52</f>
        <v>10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10</v>
      </c>
      <c r="D54" s="108"/>
      <c r="E54" s="119">
        <f aca="true" t="shared" si="1" ref="E54:E95">C54-D54</f>
        <v>10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1251</v>
      </c>
      <c r="D56" s="103">
        <f>D57+D59</f>
        <v>0</v>
      </c>
      <c r="E56" s="119">
        <f t="shared" si="1"/>
        <v>1251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1251</v>
      </c>
      <c r="D57" s="108"/>
      <c r="E57" s="119">
        <f t="shared" si="1"/>
        <v>1251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22</v>
      </c>
      <c r="D64" s="108"/>
      <c r="E64" s="119">
        <f t="shared" si="1"/>
        <v>22</v>
      </c>
      <c r="F64" s="110"/>
    </row>
    <row r="65" spans="1:6" ht="12">
      <c r="A65" s="396" t="s">
        <v>709</v>
      </c>
      <c r="B65" s="397" t="s">
        <v>710</v>
      </c>
      <c r="C65" s="109">
        <v>22</v>
      </c>
      <c r="D65" s="109"/>
      <c r="E65" s="119">
        <f t="shared" si="1"/>
        <v>22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1283</v>
      </c>
      <c r="D66" s="103">
        <f>D52+D56+D61+D62+D63+D64</f>
        <v>0</v>
      </c>
      <c r="E66" s="119">
        <f t="shared" si="1"/>
        <v>1283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134</v>
      </c>
      <c r="D68" s="108"/>
      <c r="E68" s="119">
        <f t="shared" si="1"/>
        <v>134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686</v>
      </c>
      <c r="D75" s="103">
        <f>D76+D78</f>
        <v>686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686</v>
      </c>
      <c r="D76" s="108">
        <f>C76</f>
        <v>686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2959</v>
      </c>
      <c r="D85" s="104">
        <f>SUM(D86:D90)+D94</f>
        <v>2959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98</v>
      </c>
      <c r="D86" s="108">
        <f>C86</f>
        <v>98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2591-2-51</f>
        <v>2538</v>
      </c>
      <c r="D87" s="108">
        <f>C87</f>
        <v>2538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95</v>
      </c>
      <c r="D88" s="108">
        <f>C88</f>
        <v>95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163</v>
      </c>
      <c r="D89" s="108">
        <f>C89</f>
        <v>163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20</v>
      </c>
      <c r="D93" s="108">
        <f>C93</f>
        <v>20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45</v>
      </c>
      <c r="D94" s="108">
        <f>C94</f>
        <v>45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40</v>
      </c>
      <c r="D95" s="108">
        <f>C95</f>
        <v>40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3685</v>
      </c>
      <c r="D96" s="104">
        <f>D85+D80+D75+D71+D95</f>
        <v>3685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5102</v>
      </c>
      <c r="D97" s="104">
        <f>D96+D68+D66</f>
        <v>3685</v>
      </c>
      <c r="E97" s="104">
        <f>E96+E68+E66</f>
        <v>1417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878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24" sqref="C2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3" t="s">
        <v>609</v>
      </c>
      <c r="B1" s="633"/>
      <c r="C1" s="633"/>
      <c r="D1" s="633"/>
      <c r="E1" s="63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6" t="str">
        <f>'[2]справка №1-БАЛАНС'!E3</f>
        <v> "Торготерм"АД</v>
      </c>
      <c r="C3" s="637"/>
      <c r="D3" s="526" t="s">
        <v>2</v>
      </c>
      <c r="E3" s="107">
        <f>'[2]справка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27" t="s">
        <v>4</v>
      </c>
      <c r="E4" s="107" t="str">
        <f>'[2]справка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867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1484</v>
      </c>
      <c r="D28" s="108">
        <v>1484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1484</v>
      </c>
      <c r="D43" s="104">
        <f>D24+D28+D29+D31+D30+D32+D33+D38</f>
        <v>1484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1484</v>
      </c>
      <c r="D44" s="103">
        <f>D43+D21+D19+D9</f>
        <v>1484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</v>
      </c>
      <c r="D85" s="104">
        <f>SUM(D86:D90)+D94</f>
        <v>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</v>
      </c>
      <c r="D87" s="108">
        <v>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</v>
      </c>
      <c r="D96" s="104">
        <f>D85+D80+D75+D71+D95</f>
        <v>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</v>
      </c>
      <c r="D97" s="104">
        <f>D96+D68+D66</f>
        <v>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1" t="s">
        <v>878</v>
      </c>
      <c r="B109" s="631"/>
      <c r="C109" s="631" t="s">
        <v>381</v>
      </c>
      <c r="D109" s="631"/>
      <c r="E109" s="631"/>
      <c r="F109" s="631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781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B3:C3"/>
    <mergeCell ref="B4:C4"/>
    <mergeCell ref="A1:E1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21" sqref="C21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48" t="s">
        <v>609</v>
      </c>
      <c r="B1" s="648"/>
      <c r="C1" s="648"/>
      <c r="D1" s="648"/>
      <c r="E1" s="64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4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4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869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>
        <v>600</v>
      </c>
      <c r="D28" s="108">
        <v>600</v>
      </c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600</v>
      </c>
      <c r="D43" s="104">
        <f>D24+D28+D29+D31+D30+D32+D33+D38</f>
        <v>600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600</v>
      </c>
      <c r="D44" s="103">
        <f>D43+D21+D19+D9</f>
        <v>600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682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878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B100" sqref="B100"/>
    </sheetView>
  </sheetViews>
  <sheetFormatPr defaultColWidth="10.75390625" defaultRowHeight="12.75"/>
  <cols>
    <col min="1" max="1" width="47.25390625" style="574" customWidth="1"/>
    <col min="2" max="2" width="11.875" style="593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48" t="s">
        <v>609</v>
      </c>
      <c r="B1" s="648"/>
      <c r="C1" s="648"/>
      <c r="D1" s="648"/>
      <c r="E1" s="648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9"/>
      <c r="B2" s="580"/>
      <c r="C2" s="581"/>
      <c r="E2" s="582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49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49"/>
      <c r="C3" s="583" t="s">
        <v>2</v>
      </c>
      <c r="E3" s="583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4" t="s">
        <v>872</v>
      </c>
      <c r="C4" s="635"/>
      <c r="D4" s="584"/>
      <c r="E4" s="583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8" t="s">
        <v>870</v>
      </c>
      <c r="B5" s="585"/>
      <c r="C5" s="586"/>
      <c r="D5" s="586"/>
      <c r="E5" s="587" t="s">
        <v>611</v>
      </c>
      <c r="F5" s="588"/>
      <c r="G5" s="22"/>
      <c r="H5" s="22"/>
      <c r="I5" s="22"/>
      <c r="J5" s="22"/>
      <c r="K5" s="22"/>
      <c r="L5" s="22"/>
      <c r="M5" s="22"/>
      <c r="N5" s="22"/>
      <c r="O5" s="22"/>
    </row>
    <row r="6" spans="1:15" s="589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9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9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90"/>
      <c r="Q45" s="590"/>
      <c r="R45" s="590"/>
      <c r="S45" s="590"/>
      <c r="T45" s="590"/>
      <c r="U45" s="590"/>
      <c r="V45" s="590"/>
      <c r="W45" s="590"/>
      <c r="X45" s="590"/>
      <c r="Y45" s="590"/>
      <c r="Z45" s="590"/>
      <c r="AA45" s="590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90"/>
      <c r="Q46" s="590"/>
      <c r="R46" s="590"/>
      <c r="S46" s="590"/>
      <c r="T46" s="590"/>
      <c r="U46" s="590"/>
      <c r="V46" s="590"/>
      <c r="W46" s="590"/>
      <c r="X46" s="590"/>
      <c r="Y46" s="590"/>
      <c r="Z46" s="590"/>
      <c r="AA46" s="590"/>
    </row>
    <row r="47" spans="1:15" ht="12">
      <c r="A47" s="400" t="s">
        <v>871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9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9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9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51</v>
      </c>
      <c r="D85" s="104">
        <f>SUM(D86:D90)+D94</f>
        <v>51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51</v>
      </c>
      <c r="D87" s="108">
        <v>51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51</v>
      </c>
      <c r="D96" s="104">
        <f>D85+D80+D75+D71+D95</f>
        <v>51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51</v>
      </c>
      <c r="D97" s="104">
        <f>D96+D68+D66</f>
        <v>51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</row>
    <row r="100" spans="1:16" s="592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1"/>
    </row>
    <row r="101" spans="1:16" s="592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1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90"/>
      <c r="Q106" s="590"/>
      <c r="R106" s="590"/>
      <c r="S106" s="590"/>
      <c r="T106" s="590"/>
      <c r="U106" s="590"/>
      <c r="V106" s="590"/>
      <c r="W106" s="590"/>
      <c r="X106" s="590"/>
      <c r="Y106" s="590"/>
      <c r="Z106" s="590"/>
      <c r="AA106" s="590"/>
    </row>
    <row r="107" spans="1:27" ht="24" customHeight="1">
      <c r="A107" s="632" t="s">
        <v>780</v>
      </c>
      <c r="B107" s="632"/>
      <c r="C107" s="632"/>
      <c r="D107" s="632"/>
      <c r="E107" s="632"/>
      <c r="F107" s="632"/>
      <c r="G107" s="101"/>
      <c r="H107" s="101"/>
      <c r="I107" s="101"/>
      <c r="J107" s="101"/>
      <c r="K107" s="101"/>
      <c r="L107" s="101"/>
      <c r="M107" s="101"/>
      <c r="N107" s="101"/>
      <c r="O107" s="101"/>
      <c r="P107" s="590"/>
      <c r="Q107" s="590"/>
      <c r="R107" s="590"/>
      <c r="S107" s="590"/>
      <c r="T107" s="590"/>
      <c r="U107" s="590"/>
      <c r="V107" s="590"/>
      <c r="W107" s="590"/>
      <c r="X107" s="590"/>
      <c r="Y107" s="590"/>
      <c r="Z107" s="590"/>
      <c r="AA107" s="590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1" t="s">
        <v>878</v>
      </c>
      <c r="B109" s="631"/>
      <c r="C109" s="631" t="s">
        <v>865</v>
      </c>
      <c r="D109" s="631"/>
      <c r="E109" s="631"/>
      <c r="F109" s="631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30" t="s">
        <v>866</v>
      </c>
      <c r="D111" s="630"/>
      <c r="E111" s="630"/>
      <c r="F111" s="63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B4:C4"/>
    <mergeCell ref="A1:E1"/>
    <mergeCell ref="A3:B3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2014-04-25T07:07:31Z</cp:lastPrinted>
  <dcterms:created xsi:type="dcterms:W3CDTF">2000-06-29T12:02:40Z</dcterms:created>
  <dcterms:modified xsi:type="dcterms:W3CDTF">2014-04-25T10:44:06Z</dcterms:modified>
  <cp:category/>
  <cp:version/>
  <cp:contentType/>
  <cp:contentStatus/>
</cp:coreProperties>
</file>