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<sst xmlns="http://schemas.openxmlformats.org/spreadsheetml/2006/main" count="1078" uniqueCount="915">
  <si>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</si>
  <si>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</si>
  <si>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</si>
  <si>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</si>
  <si>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</si>
  <si>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</si>
  <si>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</si>
  <si>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</si>
  <si>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</si>
  <si>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</si>
  <si>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</si>
  <si>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</si>
  <si>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</si>
  <si>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</si>
  <si>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</si>
  <si>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</si>
  <si>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</si>
  <si>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</si>
  <si>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</si>
  <si>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</si>
  <si>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</si>
  <si>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</si>
  <si>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</si>
  <si>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</si>
  <si>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</si>
  <si>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</si>
  <si>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</si>
  <si>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</si>
  <si>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</si>
  <si>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</si>
  <si>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</si>
  <si>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</si>
  <si>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</si>
  <si>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</si>
  <si>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</si>
  <si>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</si>
  <si>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</si>
  <si>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</si>
  <si>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</si>
  <si>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</si>
  <si>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</si>
  <si>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</si>
  <si>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</si>
  <si>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</si>
  <si>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</si>
  <si>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</si>
  <si>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</si>
  <si>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</si>
  <si>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</si>
  <si>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</si>
  <si>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</si>
  <si>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</si>
  <si>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</si>
  <si>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</si>
  <si>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</si>
  <si>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</si>
  <si>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</si>
  <si>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</si>
  <si>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</si>
  <si>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</si>
  <si>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</si>
  <si>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</si>
  <si>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</si>
  <si>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</si>
  <si>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</si>
  <si>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</si>
  <si>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</si>
  <si>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</si>
  <si>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</si>
  <si>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</si>
  <si>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</si>
  <si>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</si>
  <si>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</si>
  <si>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</si>
  <si>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</si>
  <si>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</si>
  <si>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</si>
  <si>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</si>
  <si>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</si>
  <si>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</si>
  <si>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</si>
  <si>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</si>
  <si>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</si>
  <si>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</si>
  <si>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</si>
  <si>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</si>
  <si>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</si>
  <si>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</si>
  <si>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</si>
  <si>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</si>
  <si>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</si>
  <si>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</si>
  <si>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</si>
  <si>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</si>
  <si>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</si>
  <si>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</si>
  <si>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</si>
  <si>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</si>
  <si>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</si>
  <si>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</si>
  <si>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</si>
  <si>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</si>
  <si>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</si>
  <si>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</si>
  <si>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</si>
  <si>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</si>
  <si>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</si>
  <si>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</si>
  <si>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</si>
  <si>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</si>
  <si>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</si>
  <si>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</si>
  <si>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</si>
  <si>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</si>
  <si>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</si>
  <si>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</si>
  <si>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</si>
  <si>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</si>
  <si>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</si>
  <si>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</si>
  <si>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</si>
  <si>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</si>
  <si>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</si>
  <si>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</si>
  <si>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</si>
  <si>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</si>
  <si>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</si>
  <si>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</si>
  <si>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</si>
  <si>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</si>
  <si>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</si>
  <si>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</si>
  <si>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</si>
  <si>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</si>
  <si>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</si>
  <si>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</si>
  <si>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</si>
  <si>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</si>
  <si>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</si>
  <si>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</si>
  <si>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</si>
  <si>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</si>
  <si>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</si>
  <si>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</si>
  <si>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</si>
  <si>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</si>
  <si>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</si>
  <si>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</si>
  <si>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</si>
  <si>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</si>
  <si>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</si>
  <si>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</si>
  <si>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</si>
  <si>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</si>
  <si>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</si>
  <si>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</si>
  <si>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</si>
  <si>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</si>
  <si>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</si>
  <si>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</si>
  <si>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</si>
  <si>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</si>
  <si>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</si>
  <si>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</si>
  <si>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</si>
  <si>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</si>
  <si>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</si>
  <si>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</si>
  <si>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</si>
  <si>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</si>
  <si>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</si>
  <si>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</si>
  <si>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</si>
  <si>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</si>
  <si>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</si>
  <si>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</si>
  <si>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</si>
  <si>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</si>
  <si>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</si>
  <si>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</si>
  <si>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</si>
  <si>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</si>
  <si>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</si>
  <si>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</si>
  <si>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</si>
  <si>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</si>
  <si>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</si>
  <si>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</si>
  <si>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</si>
  <si>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</si>
  <si>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</si>
  <si>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</si>
  <si>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</si>
  <si>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</si>
  <si>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</si>
  <si>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</si>
  <si>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</si>
  <si>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</si>
  <si>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</si>
  <si>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</si>
  <si>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</si>
  <si>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</si>
  <si>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</si>
  <si>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</si>
  <si>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</si>
  <si>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</si>
  <si>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</si>
  <si>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</si>
  <si>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</si>
  <si>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</si>
  <si>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</si>
  <si>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</si>
  <si>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</si>
  <si>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</si>
  <si>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</si>
  <si>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</si>
  <si>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</si>
  <si>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</si>
  <si>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</si>
  <si>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</si>
  <si>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</si>
  <si>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</si>
  <si>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</si>
  <si>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</si>
  <si>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</si>
  <si>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</si>
  <si>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</si>
  <si>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</si>
  <si>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</si>
  <si>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</si>
  <si>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</si>
  <si>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</si>
  <si>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</si>
  <si>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</si>
  <si>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</si>
  <si>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</si>
  <si>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</si>
  <si>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</si>
  <si>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</si>
  <si>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</si>
  <si>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</si>
  <si>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</si>
  <si>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</si>
  <si>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</si>
  <si>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</si>
  <si>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</si>
  <si>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</si>
  <si>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</si>
  <si>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</si>
  <si>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</si>
  <si>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</si>
  <si>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</si>
  <si>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</si>
  <si>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</si>
  <si>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</si>
  <si>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</si>
  <si>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</si>
  <si>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</si>
  <si>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</si>
  <si>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</si>
  <si>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</si>
  <si>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</si>
  <si>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</si>
  <si>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</si>
  <si>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</si>
  <si>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</si>
  <si>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</si>
  <si>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</si>
  <si>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</si>
  <si>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</si>
  <si>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</si>
  <si>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</si>
  <si>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</si>
  <si>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</si>
  <si>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</si>
  <si>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</si>
  <si>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</si>
  <si>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</si>
  <si>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</si>
  <si>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</si>
  <si>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</si>
  <si>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</si>
  <si>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</si>
  <si>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</si>
  <si>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</si>
  <si>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</si>
  <si>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</si>
  <si>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</si>
  <si>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</si>
  <si>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</si>
  <si>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</si>
  <si>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</si>
  <si>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</si>
  <si>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</si>
  <si>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</si>
  <si>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</si>
  <si>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</si>
  <si>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</si>
  <si>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</si>
  <si>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</si>
  <si>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</si>
  <si>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</si>
  <si>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</si>
  <si>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</si>
  <si>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</si>
  <si>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</si>
  <si>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</si>
  <si>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</si>
  <si>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</si>
  <si>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</si>
  <si>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</si>
  <si>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</si>
  <si>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</si>
  <si>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</si>
  <si>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</si>
  <si>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</si>
  <si>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</si>
  <si>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</si>
  <si>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</si>
  <si>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</si>
  <si>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</si>
  <si>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</si>
  <si>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</si>
  <si>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</si>
  <si>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</si>
  <si>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</si>
  <si>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</si>
  <si>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</si>
  <si>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</si>
  <si>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</si>
  <si>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</si>
  <si>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</si>
  <si>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</si>
  <si>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</si>
  <si>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</si>
  <si>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</si>
  <si>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</si>
  <si>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</si>
  <si>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</si>
  <si>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</si>
  <si>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</si>
  <si>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</si>
  <si>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</si>
  <si>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</si>
  <si>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</si>
  <si>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</si>
  <si>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</si>
  <si>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</si>
  <si>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</si>
  <si>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</si>
  <si>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</si>
  <si>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</si>
  <si>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</si>
  <si>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</si>
  <si>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</si>
  <si>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</si>
  <si>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</si>
  <si>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</si>
  <si>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</si>
  <si>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</si>
  <si>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</si>
  <si>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</si>
  <si>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</si>
  <si>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</si>
  <si>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</si>
  <si>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</si>
  <si>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</si>
  <si>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</si>
  <si>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</si>
  <si>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</si>
  <si>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</si>
  <si>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</si>
  <si>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</si>
  <si>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</si>
  <si>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</si>
  <si>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</si>
  <si>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</si>
  <si>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</si>
  <si>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</si>
  <si>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</si>
  <si>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</si>
  <si>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</si>
  <si>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</si>
  <si>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</si>
  <si>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</si>
  <si>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</si>
  <si>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</si>
  <si>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</si>
  <si>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</si>
  <si>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</si>
  <si>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</si>
  <si>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</si>
  <si>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</si>
  <si>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</si>
  <si>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</si>
  <si>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</si>
  <si>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</si>
  <si>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</si>
  <si>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</si>
  <si>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</si>
  <si>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</si>
  <si>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</si>
  <si>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</si>
  <si>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</si>
  <si>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</si>
  <si>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</si>
  <si>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</si>
  <si>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</si>
  <si>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</si>
  <si>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</si>
  <si>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</si>
  <si>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</si>
  <si>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</si>
  <si>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</si>
  <si>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</si>
  <si>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</si>
  <si>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</si>
  <si>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</si>
  <si>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</si>
  <si>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</si>
  <si>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</si>
  <si>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</si>
  <si>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</si>
  <si>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</si>
  <si>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</si>
  <si>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</si>
  <si>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</si>
  <si>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</si>
  <si>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</si>
  <si>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</si>
  <si>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</si>
  <si>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</si>
  <si>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</si>
  <si>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</si>
  <si>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</si>
  <si>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</si>
  <si>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</si>
  <si>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</si>
  <si>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</si>
  <si>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</si>
  <si>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</si>
  <si>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</si>
  <si>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</si>
  <si>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</si>
  <si>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</si>
  <si>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</si>
  <si>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</si>
  <si>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</si>
  <si>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</si>
  <si>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</si>
  <si>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</si>
  <si>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</si>
  <si>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</si>
  <si>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</si>
  <si>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</si>
  <si>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</si>
  <si>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</si>
  <si>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</si>
  <si>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</si>
  <si>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</si>
  <si>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</si>
  <si>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</si>
  <si>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</si>
  <si>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</si>
  <si>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</si>
  <si>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</si>
  <si>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</si>
  <si>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</si>
  <si>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</si>
  <si>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</si>
  <si>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</si>
  <si>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</si>
  <si>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</si>
  <si>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</si>
  <si>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</si>
  <si>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</si>
  <si>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</si>
  <si>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</si>
  <si>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</si>
  <si>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</si>
  <si>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</si>
  <si>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</si>
  <si>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</si>
  <si>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</si>
  <si>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</si>
  <si>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</si>
  <si>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</si>
  <si>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</si>
  <si>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</si>
  <si>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</si>
  <si>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</si>
  <si>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</si>
  <si>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</si>
  <si>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</si>
  <si>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</si>
  <si>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</si>
  <si>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</si>
  <si>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</si>
  <si>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</si>
  <si>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</si>
  <si>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</si>
  <si>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</si>
  <si>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</si>
  <si>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</si>
  <si>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</si>
  <si>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</si>
  <si>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</si>
  <si>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</si>
  <si>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</si>
  <si>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</si>
  <si>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</si>
  <si>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</si>
  <si>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</si>
  <si>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</si>
  <si>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</si>
  <si>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</si>
  <si>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</si>
  <si>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</si>
  <si>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</si>
  <si>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</si>
  <si>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</si>
  <si>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</si>
  <si>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</si>
  <si>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</si>
  <si>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</si>
  <si>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</si>
  <si>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</si>
  <si>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</si>
  <si>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</si>
  <si>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</si>
  <si>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</si>
  <si>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</si>
  <si>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</si>
  <si>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</si>
  <si>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</si>
  <si>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</si>
  <si>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</si>
  <si>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</si>
  <si>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</si>
  <si>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</si>
  <si>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</si>
  <si>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</si>
  <si>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</si>
  <si>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</si>
  <si>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</si>
  <si>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</si>
  <si>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</si>
  <si>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</si>
  <si>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</si>
  <si>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</si>
  <si>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</si>
  <si>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</si>
  <si>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</si>
  <si>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</si>
  <si>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</si>
  <si>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</si>
  <si>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</si>
  <si>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</si>
  <si>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</si>
  <si>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</si>
  <si>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</si>
  <si>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</si>
  <si>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</si>
  <si>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</si>
  <si>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</si>
  <si>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</si>
  <si>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</si>
  <si>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</si>
  <si>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</si>
  <si>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</si>
  <si>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</si>
  <si>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</si>
  <si>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</si>
  <si>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</si>
  <si>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</si>
  <si>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</si>
  <si>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</si>
  <si>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</si>
  <si>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</si>
  <si>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</si>
  <si>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</si>
  <si>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</si>
  <si>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</si>
  <si>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</si>
  <si>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</si>
  <si>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</si>
  <si>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</si>
  <si>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</si>
  <si>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</si>
  <si>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</si>
  <si>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</si>
  <si>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</si>
  <si>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</si>
  <si>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</si>
  <si>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</si>
  <si>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</si>
  <si>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</si>
  <si>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</si>
  <si>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</si>
  <si>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</si>
  <si>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</si>
  <si>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</si>
  <si>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</si>
  <si>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</si>
  <si>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</si>
  <si>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</si>
  <si>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</si>
  <si>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</si>
  <si>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</si>
  <si>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</si>
  <si>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</si>
  <si>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</si>
  <si>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</si>
  <si>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</si>
  <si>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</si>
  <si>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</si>
  <si>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</si>
  <si>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</si>
  <si>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</si>
  <si>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</si>
  <si>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</si>
  <si>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</si>
  <si>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</si>
  <si>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</si>
  <si>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</si>
  <si>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</si>
  <si>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</si>
  <si>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</si>
  <si>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</si>
  <si>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</si>
  <si>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</si>
  <si>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</si>
  <si>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</si>
  <si>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</si>
  <si>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</si>
  <si>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</si>
  <si>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</si>
  <si>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</si>
  <si>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</si>
  <si>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</si>
  <si>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</si>
  <si>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</si>
  <si>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</si>
  <si>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</si>
  <si>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</si>
  <si>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</si>
  <si>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</si>
  <si>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</si>
  <si>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</si>
  <si>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</si>
  <si>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</si>
  <si>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</si>
  <si>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</si>
  <si>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</si>
  <si>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</si>
  <si>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</si>
  <si>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</si>
  <si>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</si>
  <si>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</si>
  <si>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</si>
  <si>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</si>
  <si>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</si>
  <si>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</si>
  <si>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</si>
  <si>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</si>
  <si>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</si>
  <si>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</si>
  <si>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</si>
  <si>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</si>
  <si>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</si>
  <si>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</si>
  <si>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</si>
  <si>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</si>
  <si>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</si>
  <si>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</si>
  <si>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</si>
  <si>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</si>
  <si>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</si>
  <si>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</si>
  <si>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</si>
  <si>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</si>
  <si>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</si>
  <si>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</si>
  <si>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</si>
  <si>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</si>
  <si>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</si>
  <si>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</si>
  <si>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</si>
  <si>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</si>
  <si>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</si>
  <si>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</si>
  <si>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</si>
  <si>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</si>
  <si>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</si>
  <si>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</si>
  <si>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</si>
  <si>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</si>
  <si>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</si>
  <si>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</si>
  <si>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</si>
  <si>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</si>
  <si>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</si>
  <si>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</si>
  <si>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</si>
  <si>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</si>
  <si>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</si>
  <si>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</si>
  <si>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</si>
  <si>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</si>
  <si>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</si>
  <si>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</si>
  <si>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</si>
  <si>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</si>
  <si>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</si>
  <si>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</si>
  <si>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</si>
  <si>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</si>
  <si>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</si>
  <si>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</si>
  <si>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</si>
  <si>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</si>
  <si>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</si>
  <si>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</si>
  <si>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</si>
  <si>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</si>
  <si>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</si>
  <si>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</si>
  <si>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</si>
  <si>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</si>
  <si>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</si>
  <si>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</si>
  <si>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</si>
  <si>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</si>
  <si>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</si>
  <si>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</si>
  <si>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</si>
  <si>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</si>
  <si>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</si>
  <si>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</si>
  <si>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</si>
  <si>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</si>
  <si>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</si>
  <si>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</si>
  <si>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</si>
  <si>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</si>
  <si>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</si>
  <si>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</si>
  <si>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</si>
  <si>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</si>
  <si>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</si>
  <si>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</si>
  <si>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</si>
  <si>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</si>
  <si>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</si>
  <si>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</si>
  <si>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</si>
  <si>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</si>
  <si>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</si>
  <si>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</si>
  <si>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</si>
  <si>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</si>
  <si>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</si>
  <si>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</si>
  <si>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</si>
  <si>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</si>
  <si>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</si>
  <si>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</si>
  <si>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</si>
  <si>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</si>
  <si>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</si>
  <si>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</si>
  <si>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</si>
  <si>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</si>
  <si>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</si>
  <si>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</si>
  <si>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</si>
  <si>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</si>
  <si>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</si>
  <si>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</si>
  <si>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</si>
  <si>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</si>
  <si>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</si>
  <si>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</si>
  <si>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</si>
  <si>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</si>
  <si>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</si>
  <si>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</si>
  <si>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</si>
  <si>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</si>
  <si>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</si>
  <si>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</si>
  <si>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</si>
  <si>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</si>
  <si>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</si>
  <si>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</si>
  <si>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</si>
  <si>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</si>
  <si>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</si>
  <si>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</si>
  <si>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</si>
  <si>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</si>
  <si>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</si>
  <si>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</si>
  <si>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</si>
  <si>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</si>
  <si>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</si>
  <si>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</si>
  <si>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</si>
  <si>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</si>
  <si>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</si>
  <si>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</si>
  <si>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</si>
  <si>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</si>
  <si>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</si>
  <si>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</si>
  <si>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</si>
  <si>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</si>
  <si>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</si>
  <si>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</si>
  <si>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</si>
  <si>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</si>
  <si>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</si>
  <si>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</si>
  <si>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</si>
  <si>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</si>
  <si>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</si>
  <si>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</si>
  <si>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</si>
  <si>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</si>
  <si>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</si>
  <si>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</si>
  <si>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</si>
  <si>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</si>
  <si>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</si>
  <si>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</si>
  <si>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</si>
  <si>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</si>
  <si>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</si>
  <si>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</si>
  <si>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</si>
  <si>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</si>
  <si>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</si>
  <si>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</si>
  <si>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</si>
  <si>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</si>
  <si>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</si>
  <si>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</si>
  <si>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</si>
  <si>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</si>
  <si>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</si>
  <si>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</si>
  <si>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</si>
  <si>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</si>
  <si>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</si>
  <si>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</si>
  <si>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</si>
  <si>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</si>
  <si>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</si>
  <si>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</si>
  <si>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</si>
  <si>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</si>
  <si>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</si>
  <si>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</si>
  <si>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</si>
  <si>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</si>
  <si>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</si>
  <si>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</si>
  <si>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</si>
  <si>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</si>
  <si>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</si>
  <si>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</si>
  <si>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</si>
  <si>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</si>
  <si>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</si>
  <si>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</si>
  <si>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</si>
  <si>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</si>
  <si>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</si>
  <si>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</si>
  <si>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</si>
  <si>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</si>
  <si>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</si>
  <si>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</si>
  <si>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</si>
  <si>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</si>
  <si>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</si>
  <si>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>5. Други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</si>
  <si>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</si>
  <si>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</si>
  <si>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</si>
  <si>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</si>
  <si>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</si>
  <si>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</si>
  <si>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</si>
  <si>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</si>
  <si>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</si>
  <si>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</si>
  <si>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</si>
  <si>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1. Албена Инвест Холдинг АД</t>
  </si>
  <si>
    <t>2. ЗПАД България АД</t>
  </si>
  <si>
    <t>3. Химко Враца АД</t>
  </si>
  <si>
    <t>4.Фламинго Турс Германия ЕООД</t>
  </si>
  <si>
    <t>3.МЦ Медикс България ООД</t>
  </si>
  <si>
    <t>12.Екоинвест ЕООД</t>
  </si>
  <si>
    <t xml:space="preserve">Отчетен период: 31.03.2013 г. </t>
  </si>
  <si>
    <t xml:space="preserve">Дата на съставяне:  21.05.2013                  </t>
  </si>
  <si>
    <t>Отчетен период: 31.03.2013 г.</t>
  </si>
  <si>
    <t>Отчетен период:   31.03.2013 г.</t>
  </si>
  <si>
    <t>Отчетен период:  31.03.2013 г.</t>
  </si>
  <si>
    <t xml:space="preserve">                Дата  на съставяне: 21.05.2013 г.</t>
  </si>
  <si>
    <t>23.05.2013  г.</t>
  </si>
  <si>
    <t>Дата на съставяне: 23.05.2013 г.</t>
  </si>
  <si>
    <r>
      <t xml:space="preserve">Отчетен период:    31.03.2013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</si>
  <si>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23</t>
    </r>
    <r>
      <rPr>
        <sz val="10"/>
        <rFont val="Times New Roman"/>
        <family val="1"/>
      </rPr>
      <t>.05.2013 г.</t>
    </r>
  </si>
  <si>
    <t>13.Перпетуум Мобиле БГ 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</si>
</sst>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101" sqref="A101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4" t="s">
        <v>887</v>
      </c>
      <c r="B4" s="615"/>
      <c r="C4" s="615"/>
      <c r="D4" s="615"/>
      <c r="E4" s="296"/>
      <c r="F4" s="241" t="s">
        <v>2</v>
      </c>
      <c r="G4" s="242"/>
      <c r="H4" s="243">
        <v>462</v>
      </c>
    </row>
    <row r="5" spans="1:8" ht="15">
      <c r="A5" s="221" t="s">
        <v>906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61791</v>
      </c>
      <c r="D11" s="222">
        <v>61791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279424</v>
      </c>
      <c r="D12" s="222">
        <v>280952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5835</v>
      </c>
      <c r="D13" s="222">
        <v>6444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34745</v>
      </c>
      <c r="D14" s="222">
        <v>35383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1685</v>
      </c>
      <c r="D15" s="222">
        <v>1720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2111</v>
      </c>
      <c r="D16" s="222">
        <v>2578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24579</v>
      </c>
      <c r="D17" s="222">
        <v>21664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501</v>
      </c>
      <c r="D18" s="222">
        <v>516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410671</v>
      </c>
      <c r="D19" s="226">
        <f>SUM(D11:D18)</f>
        <v>411048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10280</v>
      </c>
      <c r="D20" s="222">
        <v>10487</v>
      </c>
      <c r="E20" s="317" t="s">
        <v>54</v>
      </c>
      <c r="F20" s="322" t="s">
        <v>55</v>
      </c>
      <c r="G20" s="223">
        <v>85198</v>
      </c>
      <c r="H20" s="223">
        <v>85198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206596</v>
      </c>
      <c r="H21" s="227">
        <f>SUM(H22:H24)</f>
        <v>206341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794</v>
      </c>
      <c r="H22" s="223">
        <v>479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481</v>
      </c>
      <c r="D24" s="222">
        <v>460</v>
      </c>
      <c r="E24" s="317" t="s">
        <v>69</v>
      </c>
      <c r="F24" s="322" t="s">
        <v>70</v>
      </c>
      <c r="G24" s="223">
        <v>205802</v>
      </c>
      <c r="H24" s="223">
        <v>205862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291794</v>
      </c>
      <c r="H25" s="225">
        <f>H19+H20+H21</f>
        <v>291539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1293</v>
      </c>
      <c r="D26" s="222">
        <v>1346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1774</v>
      </c>
      <c r="D27" s="226">
        <f>SUM(D23:D26)</f>
        <v>1806</v>
      </c>
      <c r="E27" s="333" t="s">
        <v>80</v>
      </c>
      <c r="F27" s="322" t="s">
        <v>81</v>
      </c>
      <c r="G27" s="225">
        <f>SUM(G28:G30)</f>
        <v>52694</v>
      </c>
      <c r="H27" s="225">
        <f>SUM(H28:H30)</f>
        <v>37287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52694</v>
      </c>
      <c r="H28" s="223">
        <v>37287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15722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>
        <v>-4957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47737</v>
      </c>
      <c r="H33" s="225">
        <f>H27+H31+H32</f>
        <v>53009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2134</v>
      </c>
      <c r="D34" s="226">
        <f>SUM(D35:D38)</f>
        <v>2134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342268</v>
      </c>
      <c r="H36" s="225">
        <f>H25+H17+H33</f>
        <v>347285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1090</v>
      </c>
      <c r="D37" s="222">
        <v>1090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1044</v>
      </c>
      <c r="D38" s="222">
        <v>1044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6598</v>
      </c>
      <c r="H39" s="223">
        <v>6008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9527</v>
      </c>
      <c r="H43" s="223">
        <v>8312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55554</v>
      </c>
      <c r="H44" s="223">
        <v>55554</v>
      </c>
    </row>
    <row r="45" spans="1:15" ht="15">
      <c r="A45" s="315" t="s">
        <v>133</v>
      </c>
      <c r="B45" s="329" t="s">
        <v>134</v>
      </c>
      <c r="C45" s="226">
        <f>C34+C39+C44</f>
        <v>2134</v>
      </c>
      <c r="D45" s="226">
        <f>D34+D39+D44</f>
        <v>2134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1459</v>
      </c>
      <c r="H48" s="223">
        <v>1476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66540</v>
      </c>
      <c r="H49" s="225">
        <f>SUM(H43:H48)</f>
        <v>65342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2423</v>
      </c>
      <c r="D50" s="222">
        <v>526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2423</v>
      </c>
      <c r="D51" s="226">
        <f>SUM(D47:D50)</f>
        <v>526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14918</v>
      </c>
      <c r="H53" s="223">
        <v>14918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/>
      <c r="H54" s="223"/>
    </row>
    <row r="55" spans="1:18" ht="25.5">
      <c r="A55" s="349" t="s">
        <v>167</v>
      </c>
      <c r="B55" s="350" t="s">
        <v>168</v>
      </c>
      <c r="C55" s="226">
        <f>C19+C20+C21+C27+C32+C45+C51+C53+C54</f>
        <v>444886</v>
      </c>
      <c r="D55" s="226">
        <f>D19+D20+D21+D27+D32+D45+D51+D53+D54</f>
        <v>443605</v>
      </c>
      <c r="E55" s="317" t="s">
        <v>169</v>
      </c>
      <c r="F55" s="341" t="s">
        <v>170</v>
      </c>
      <c r="G55" s="225">
        <f>G49+G51+G52+G53+G54</f>
        <v>81458</v>
      </c>
      <c r="H55" s="225">
        <f>H49+H51+H52+H53+H54</f>
        <v>80260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2135</v>
      </c>
      <c r="D58" s="222">
        <v>2024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4756</v>
      </c>
      <c r="D59" s="222">
        <v>5065</v>
      </c>
      <c r="E59" s="331" t="s">
        <v>178</v>
      </c>
      <c r="F59" s="322" t="s">
        <v>179</v>
      </c>
      <c r="G59" s="223">
        <v>12966</v>
      </c>
      <c r="H59" s="223">
        <v>15330</v>
      </c>
      <c r="M59" s="228"/>
    </row>
    <row r="60" spans="1:8" ht="15">
      <c r="A60" s="315" t="s">
        <v>180</v>
      </c>
      <c r="B60" s="321" t="s">
        <v>181</v>
      </c>
      <c r="C60" s="222">
        <v>948</v>
      </c>
      <c r="D60" s="222">
        <v>591</v>
      </c>
      <c r="E60" s="317" t="s">
        <v>182</v>
      </c>
      <c r="F60" s="322" t="s">
        <v>183</v>
      </c>
      <c r="G60" s="223">
        <v>1997</v>
      </c>
      <c r="H60" s="223">
        <v>2524</v>
      </c>
    </row>
    <row r="61" spans="1:18" ht="15">
      <c r="A61" s="315" t="s">
        <v>184</v>
      </c>
      <c r="B61" s="324" t="s">
        <v>185</v>
      </c>
      <c r="C61" s="222">
        <v>2124</v>
      </c>
      <c r="D61" s="222">
        <v>1695</v>
      </c>
      <c r="E61" s="323" t="s">
        <v>186</v>
      </c>
      <c r="F61" s="352" t="s">
        <v>187</v>
      </c>
      <c r="G61" s="225">
        <f>SUM(G62:G68)</f>
        <v>26394</v>
      </c>
      <c r="H61" s="225">
        <f>SUM(H62:H68)</f>
        <v>8643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747</v>
      </c>
      <c r="H62" s="223">
        <v>940</v>
      </c>
    </row>
    <row r="63" spans="1:13" ht="15">
      <c r="A63" s="315" t="s">
        <v>192</v>
      </c>
      <c r="B63" s="321" t="s">
        <v>193</v>
      </c>
      <c r="C63" s="222">
        <v>178</v>
      </c>
      <c r="D63" s="222">
        <v>80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10141</v>
      </c>
      <c r="D64" s="226">
        <f>SUM(D58:D63)</f>
        <v>9455</v>
      </c>
      <c r="E64" s="317" t="s">
        <v>197</v>
      </c>
      <c r="F64" s="322" t="s">
        <v>198</v>
      </c>
      <c r="G64" s="223">
        <v>3273</v>
      </c>
      <c r="H64" s="223">
        <v>3038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20464</v>
      </c>
      <c r="H65" s="223">
        <v>2543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578</v>
      </c>
      <c r="H66" s="223">
        <v>616</v>
      </c>
    </row>
    <row r="67" spans="1:8" ht="15">
      <c r="A67" s="315" t="s">
        <v>204</v>
      </c>
      <c r="B67" s="321" t="s">
        <v>205</v>
      </c>
      <c r="C67" s="222">
        <v>150</v>
      </c>
      <c r="D67" s="222">
        <v>68</v>
      </c>
      <c r="E67" s="317" t="s">
        <v>206</v>
      </c>
      <c r="F67" s="322" t="s">
        <v>207</v>
      </c>
      <c r="G67" s="223">
        <v>293</v>
      </c>
      <c r="H67" s="223">
        <v>264</v>
      </c>
    </row>
    <row r="68" spans="1:8" ht="15">
      <c r="A68" s="315" t="s">
        <v>208</v>
      </c>
      <c r="B68" s="321" t="s">
        <v>209</v>
      </c>
      <c r="C68" s="222">
        <v>2076</v>
      </c>
      <c r="D68" s="222">
        <v>1190</v>
      </c>
      <c r="E68" s="317" t="s">
        <v>210</v>
      </c>
      <c r="F68" s="322" t="s">
        <v>211</v>
      </c>
      <c r="G68" s="223">
        <v>1039</v>
      </c>
      <c r="H68" s="223">
        <v>1242</v>
      </c>
    </row>
    <row r="69" spans="1:8" ht="15">
      <c r="A69" s="315" t="s">
        <v>212</v>
      </c>
      <c r="B69" s="321" t="s">
        <v>213</v>
      </c>
      <c r="C69" s="222">
        <v>1229</v>
      </c>
      <c r="D69" s="222">
        <v>862</v>
      </c>
      <c r="E69" s="331" t="s">
        <v>75</v>
      </c>
      <c r="F69" s="322" t="s">
        <v>214</v>
      </c>
      <c r="G69" s="223">
        <v>350</v>
      </c>
      <c r="H69" s="223">
        <v>606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860</v>
      </c>
      <c r="D71" s="222">
        <v>815</v>
      </c>
      <c r="E71" s="333" t="s">
        <v>43</v>
      </c>
      <c r="F71" s="353" t="s">
        <v>221</v>
      </c>
      <c r="G71" s="232">
        <f>G59+G60+G61+G69+G70</f>
        <v>41707</v>
      </c>
      <c r="H71" s="232">
        <f>H59+H60+H61+H69+H70</f>
        <v>27103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500</v>
      </c>
      <c r="D72" s="222">
        <v>337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>
        <v>912</v>
      </c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/>
      <c r="D74" s="222">
        <v>1198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5727</v>
      </c>
      <c r="D75" s="226">
        <f>SUM(D67:D74)</f>
        <v>4470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419</v>
      </c>
      <c r="H76" s="223">
        <v>419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42126</v>
      </c>
      <c r="H79" s="233">
        <f>H71+H74+H75+H76</f>
        <v>27522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76</v>
      </c>
      <c r="D87" s="222">
        <v>67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11522</v>
      </c>
      <c r="D88" s="222">
        <v>3388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98</v>
      </c>
      <c r="D89" s="222">
        <v>90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11696</v>
      </c>
      <c r="D91" s="226">
        <f>SUM(D87:D90)</f>
        <v>3545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27564</v>
      </c>
      <c r="D93" s="226">
        <f>D64+D75+D84+D91+D92</f>
        <v>17470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472450</v>
      </c>
      <c r="D94" s="235">
        <f>D93+D55</f>
        <v>461075</v>
      </c>
      <c r="E94" s="370" t="s">
        <v>267</v>
      </c>
      <c r="F94" s="371" t="s">
        <v>268</v>
      </c>
      <c r="G94" s="236">
        <f>G36+G39+G55+G79</f>
        <v>472450</v>
      </c>
      <c r="H94" s="236">
        <f>H36+H39+H55+H79</f>
        <v>461075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910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9">
      <selection activeCell="A41" sqref="A41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887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907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1352</v>
      </c>
      <c r="D9" s="92">
        <v>660</v>
      </c>
      <c r="E9" s="393" t="s">
        <v>282</v>
      </c>
      <c r="F9" s="395" t="s">
        <v>283</v>
      </c>
      <c r="G9" s="101">
        <v>474</v>
      </c>
      <c r="H9" s="101">
        <v>616</v>
      </c>
    </row>
    <row r="10" spans="1:8" ht="12">
      <c r="A10" s="393" t="s">
        <v>284</v>
      </c>
      <c r="B10" s="394" t="s">
        <v>285</v>
      </c>
      <c r="C10" s="92">
        <v>1158</v>
      </c>
      <c r="D10" s="92">
        <v>809</v>
      </c>
      <c r="E10" s="393" t="s">
        <v>286</v>
      </c>
      <c r="F10" s="395" t="s">
        <v>287</v>
      </c>
      <c r="G10" s="101">
        <v>448</v>
      </c>
      <c r="H10" s="101">
        <v>216</v>
      </c>
    </row>
    <row r="11" spans="1:8" ht="12">
      <c r="A11" s="393" t="s">
        <v>288</v>
      </c>
      <c r="B11" s="394" t="s">
        <v>289</v>
      </c>
      <c r="C11" s="92">
        <v>3582</v>
      </c>
      <c r="D11" s="92">
        <v>3847</v>
      </c>
      <c r="E11" s="396" t="s">
        <v>290</v>
      </c>
      <c r="F11" s="395" t="s">
        <v>291</v>
      </c>
      <c r="G11" s="101">
        <v>2311</v>
      </c>
      <c r="H11" s="101">
        <v>244</v>
      </c>
    </row>
    <row r="12" spans="1:8" ht="12">
      <c r="A12" s="393" t="s">
        <v>292</v>
      </c>
      <c r="B12" s="394" t="s">
        <v>293</v>
      </c>
      <c r="C12" s="92">
        <v>1750</v>
      </c>
      <c r="D12" s="92">
        <v>1192</v>
      </c>
      <c r="E12" s="396" t="s">
        <v>75</v>
      </c>
      <c r="F12" s="395" t="s">
        <v>294</v>
      </c>
      <c r="G12" s="101">
        <v>988</v>
      </c>
      <c r="H12" s="101">
        <v>714</v>
      </c>
    </row>
    <row r="13" spans="1:18" ht="12">
      <c r="A13" s="393" t="s">
        <v>295</v>
      </c>
      <c r="B13" s="394" t="s">
        <v>296</v>
      </c>
      <c r="C13" s="92">
        <v>238</v>
      </c>
      <c r="D13" s="92">
        <v>172</v>
      </c>
      <c r="E13" s="397" t="s">
        <v>48</v>
      </c>
      <c r="F13" s="398" t="s">
        <v>297</v>
      </c>
      <c r="G13" s="102">
        <f>SUM(G9:G12)</f>
        <v>4221</v>
      </c>
      <c r="H13" s="102">
        <f>SUM(H9:H12)</f>
        <v>1790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289</v>
      </c>
      <c r="D14" s="92">
        <v>130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-260</v>
      </c>
      <c r="D15" s="93">
        <v>-230</v>
      </c>
      <c r="E15" s="391" t="s">
        <v>302</v>
      </c>
      <c r="F15" s="400" t="s">
        <v>303</v>
      </c>
      <c r="G15" s="101">
        <v>66</v>
      </c>
      <c r="H15" s="101"/>
    </row>
    <row r="16" spans="1:8" ht="12">
      <c r="A16" s="393" t="s">
        <v>304</v>
      </c>
      <c r="B16" s="394" t="s">
        <v>305</v>
      </c>
      <c r="C16" s="93">
        <v>533</v>
      </c>
      <c r="D16" s="93">
        <v>197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8642</v>
      </c>
      <c r="D19" s="95">
        <f>SUM(D9:D15)+D16</f>
        <v>6777</v>
      </c>
      <c r="E19" s="403" t="s">
        <v>314</v>
      </c>
      <c r="F19" s="399" t="s">
        <v>315</v>
      </c>
      <c r="G19" s="101">
        <v>1</v>
      </c>
      <c r="H19" s="101">
        <v>17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/>
      <c r="H20" s="101"/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/>
    </row>
    <row r="22" spans="1:8" ht="24">
      <c r="A22" s="390" t="s">
        <v>321</v>
      </c>
      <c r="B22" s="405" t="s">
        <v>322</v>
      </c>
      <c r="C22" s="92">
        <v>655</v>
      </c>
      <c r="D22" s="92">
        <v>695</v>
      </c>
      <c r="E22" s="403" t="s">
        <v>323</v>
      </c>
      <c r="F22" s="399" t="s">
        <v>324</v>
      </c>
      <c r="G22" s="101">
        <v>1</v>
      </c>
      <c r="H22" s="101">
        <v>7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/>
      <c r="D24" s="92"/>
      <c r="E24" s="397" t="s">
        <v>100</v>
      </c>
      <c r="F24" s="400" t="s">
        <v>331</v>
      </c>
      <c r="G24" s="102">
        <f>SUM(G19:G23)</f>
        <v>2</v>
      </c>
      <c r="H24" s="102">
        <f>SUM(H19:H23)</f>
        <v>24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655</v>
      </c>
      <c r="D26" s="95">
        <f>SUM(D22:D25)</f>
        <v>695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9297</v>
      </c>
      <c r="D28" s="96">
        <f>D26+D19</f>
        <v>7472</v>
      </c>
      <c r="E28" s="190" t="s">
        <v>336</v>
      </c>
      <c r="F28" s="400" t="s">
        <v>337</v>
      </c>
      <c r="G28" s="102">
        <f>G13+G15+G24</f>
        <v>4289</v>
      </c>
      <c r="H28" s="102">
        <f>H13+H15+H24</f>
        <v>1814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340</v>
      </c>
      <c r="F30" s="400" t="s">
        <v>341</v>
      </c>
      <c r="G30" s="104">
        <f>IF((C28-G28)&gt;0,C28-G28,IF((C28-G28)=0,0,0))</f>
        <v>5008</v>
      </c>
      <c r="H30" s="104">
        <f>IF((D28-H28)&gt;0,D28-H28,IF((D28-H28)=0,0,0))</f>
        <v>5658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9297</v>
      </c>
      <c r="D33" s="95">
        <f>D28+D31+D32</f>
        <v>7472</v>
      </c>
      <c r="E33" s="190" t="s">
        <v>351</v>
      </c>
      <c r="F33" s="400" t="s">
        <v>352</v>
      </c>
      <c r="G33" s="104">
        <f>G32+G31+G28</f>
        <v>4289</v>
      </c>
      <c r="H33" s="104">
        <f>H32+H31+H28</f>
        <v>1814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0</v>
      </c>
      <c r="E34" s="409" t="s">
        <v>355</v>
      </c>
      <c r="F34" s="400" t="s">
        <v>356</v>
      </c>
      <c r="G34" s="102">
        <f>IF((C33-G33)&gt;0,C33-G33,0)</f>
        <v>5008</v>
      </c>
      <c r="H34" s="102">
        <f>IF((D33-H33)&gt;0,D33-H33,0)</f>
        <v>5658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0</v>
      </c>
      <c r="D35" s="95">
        <f>D36+D37+D38</f>
        <v>202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/>
      <c r="D36" s="92">
        <v>202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0</v>
      </c>
      <c r="E39" s="416" t="s">
        <v>367</v>
      </c>
      <c r="F39" s="191" t="s">
        <v>368</v>
      </c>
      <c r="G39" s="105">
        <f>IF(C39&gt;0,0,G34+C35)</f>
        <v>5008</v>
      </c>
      <c r="H39" s="105">
        <f>IF(D39&gt;0,0,H34+D35)</f>
        <v>5860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51</v>
      </c>
      <c r="H40" s="101">
        <v>90</v>
      </c>
    </row>
    <row r="41" spans="1:18" ht="12">
      <c r="A41" s="190" t="s">
        <v>372</v>
      </c>
      <c r="B41" s="386" t="s">
        <v>373</v>
      </c>
      <c r="C41" s="99">
        <f>C39-C40</f>
        <v>0</v>
      </c>
      <c r="D41" s="99">
        <f>D39-D40</f>
        <v>0</v>
      </c>
      <c r="E41" s="190" t="s">
        <v>374</v>
      </c>
      <c r="F41" s="191" t="s">
        <v>375</v>
      </c>
      <c r="G41" s="104">
        <f>G39-G40</f>
        <v>4957</v>
      </c>
      <c r="H41" s="104">
        <f>H39-H40</f>
        <v>5770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9297</v>
      </c>
      <c r="D42" s="100">
        <f>D33+D35+D39</f>
        <v>7674</v>
      </c>
      <c r="E42" s="193" t="s">
        <v>378</v>
      </c>
      <c r="F42" s="194" t="s">
        <v>379</v>
      </c>
      <c r="G42" s="104">
        <f>G39+G33</f>
        <v>9297</v>
      </c>
      <c r="H42" s="104">
        <f>H39+H33</f>
        <v>7674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888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908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23500</v>
      </c>
      <c r="D10" s="106">
        <v>19924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-5446</v>
      </c>
      <c r="D11" s="106">
        <v>-7268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-1920</v>
      </c>
      <c r="D13" s="106">
        <v>-1666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-215</v>
      </c>
      <c r="D14" s="106">
        <v>-386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-984</v>
      </c>
      <c r="D15" s="106">
        <v>-267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/>
      <c r="D16" s="106">
        <v>2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-35</v>
      </c>
      <c r="D17" s="106">
        <v>-37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/>
      <c r="D18" s="106">
        <v>8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-823</v>
      </c>
      <c r="D19" s="106">
        <v>-114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14077</v>
      </c>
      <c r="D20" s="107">
        <f>SUM(D10:D19)</f>
        <v>10196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-4625</v>
      </c>
      <c r="D22" s="106">
        <v>-1390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/>
      <c r="D24" s="106"/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/>
      <c r="D25" s="106">
        <v>17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1</v>
      </c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>
        <v>-25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/>
      <c r="D29" s="106"/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-4624</v>
      </c>
      <c r="D32" s="107">
        <f>SUM(D22:D31)</f>
        <v>-1398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>
        <v>641</v>
      </c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1286</v>
      </c>
      <c r="D36" s="106">
        <v>292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-2864</v>
      </c>
      <c r="D37" s="106">
        <v>-4127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-63</v>
      </c>
      <c r="D38" s="106">
        <v>-111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-720</v>
      </c>
      <c r="D39" s="106">
        <v>-660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/>
      <c r="D40" s="106"/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410</v>
      </c>
      <c r="D41" s="106">
        <v>316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-1310</v>
      </c>
      <c r="D42" s="107">
        <f>SUM(D34:D41)</f>
        <v>-4290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8143</v>
      </c>
      <c r="D43" s="107">
        <f>D42+D32+D20</f>
        <v>4508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5402</v>
      </c>
      <c r="D44" s="200">
        <v>894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13545</v>
      </c>
      <c r="D45" s="107">
        <f>D44+D43</f>
        <v>5402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11598</v>
      </c>
      <c r="D46" s="108">
        <v>5402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/>
      <c r="D47" s="108"/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0">
      <selection activeCell="M34" sqref="M34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883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907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85198</v>
      </c>
      <c r="F11" s="110">
        <f>'справка №1-БАЛАНС'!H22</f>
        <v>479</v>
      </c>
      <c r="G11" s="110">
        <f>'справка №1-БАЛАНС'!H23</f>
        <v>0</v>
      </c>
      <c r="H11" s="112">
        <v>205862</v>
      </c>
      <c r="I11" s="110">
        <f>'справка №1-БАЛАНС'!H28+'справка №1-БАЛАНС'!H31</f>
        <v>53009</v>
      </c>
      <c r="J11" s="110">
        <f>'справка №1-БАЛАНС'!H29+'справка №1-БАЛАНС'!H32</f>
        <v>0</v>
      </c>
      <c r="K11" s="112"/>
      <c r="L11" s="457">
        <f>SUM(C11:K11)</f>
        <v>347285</v>
      </c>
      <c r="M11" s="110">
        <f>'справка №1-БАЛАНС'!H39</f>
        <v>6008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85198</v>
      </c>
      <c r="F15" s="113">
        <f t="shared" si="2"/>
        <v>479</v>
      </c>
      <c r="G15" s="113">
        <f t="shared" si="2"/>
        <v>0</v>
      </c>
      <c r="H15" s="113">
        <f t="shared" si="2"/>
        <v>205862</v>
      </c>
      <c r="I15" s="113">
        <f t="shared" si="2"/>
        <v>53009</v>
      </c>
      <c r="J15" s="113">
        <f t="shared" si="2"/>
        <v>0</v>
      </c>
      <c r="K15" s="113">
        <f t="shared" si="2"/>
        <v>0</v>
      </c>
      <c r="L15" s="457">
        <f t="shared" si="1"/>
        <v>347285</v>
      </c>
      <c r="M15" s="113">
        <f t="shared" si="2"/>
        <v>6008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-4957</v>
      </c>
      <c r="K16" s="112"/>
      <c r="L16" s="457">
        <f t="shared" si="1"/>
        <v>-4957</v>
      </c>
      <c r="M16" s="112">
        <v>-51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315</v>
      </c>
      <c r="G17" s="114">
        <f t="shared" si="3"/>
        <v>0</v>
      </c>
      <c r="H17" s="114">
        <f t="shared" si="3"/>
        <v>0</v>
      </c>
      <c r="I17" s="114">
        <f t="shared" si="3"/>
        <v>-315</v>
      </c>
      <c r="J17" s="114">
        <f>J18+J19</f>
        <v>0</v>
      </c>
      <c r="K17" s="114">
        <f t="shared" si="3"/>
        <v>0</v>
      </c>
      <c r="L17" s="457">
        <f t="shared" si="1"/>
        <v>0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457">
        <f t="shared" si="1"/>
        <v>0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>
        <v>315</v>
      </c>
      <c r="G19" s="112"/>
      <c r="H19" s="112"/>
      <c r="I19" s="112">
        <v>-315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>
        <v>-60</v>
      </c>
      <c r="I28" s="112"/>
      <c r="J28" s="112"/>
      <c r="K28" s="112"/>
      <c r="L28" s="457">
        <f t="shared" si="1"/>
        <v>-60</v>
      </c>
      <c r="M28" s="112">
        <v>641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85198</v>
      </c>
      <c r="F29" s="111">
        <f t="shared" si="6"/>
        <v>794</v>
      </c>
      <c r="G29" s="111">
        <f t="shared" si="6"/>
        <v>0</v>
      </c>
      <c r="H29" s="111">
        <f t="shared" si="6"/>
        <v>205802</v>
      </c>
      <c r="I29" s="111">
        <f t="shared" si="6"/>
        <v>52694</v>
      </c>
      <c r="J29" s="111">
        <f>J11+J17+J20+J21+J24+J28+J27+J16</f>
        <v>-4957</v>
      </c>
      <c r="K29" s="111">
        <f t="shared" si="6"/>
        <v>0</v>
      </c>
      <c r="L29" s="457">
        <f t="shared" si="1"/>
        <v>342268</v>
      </c>
      <c r="M29" s="111">
        <f>M11+M17+M20+M21+M24+M28+M27+M16</f>
        <v>6598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85198</v>
      </c>
      <c r="F32" s="111">
        <f t="shared" si="7"/>
        <v>794</v>
      </c>
      <c r="G32" s="111">
        <f t="shared" si="7"/>
        <v>0</v>
      </c>
      <c r="H32" s="111">
        <f t="shared" si="7"/>
        <v>205802</v>
      </c>
      <c r="I32" s="111">
        <f t="shared" si="7"/>
        <v>52694</v>
      </c>
      <c r="J32" s="111">
        <f t="shared" si="7"/>
        <v>-4957</v>
      </c>
      <c r="K32" s="111">
        <f t="shared" si="7"/>
        <v>0</v>
      </c>
      <c r="L32" s="457">
        <f t="shared" si="1"/>
        <v>342268</v>
      </c>
      <c r="M32" s="111">
        <f>M29+M30+M31</f>
        <v>6598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909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B45" sqref="B45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904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61791</v>
      </c>
      <c r="E9" s="261"/>
      <c r="F9" s="261"/>
      <c r="G9" s="127">
        <f>D9+E9-F9</f>
        <v>61791</v>
      </c>
      <c r="H9" s="117"/>
      <c r="I9" s="117"/>
      <c r="J9" s="127">
        <f>G9+H9-I9</f>
        <v>61791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61791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308371</v>
      </c>
      <c r="E10" s="261">
        <v>154</v>
      </c>
      <c r="F10" s="261">
        <v>33</v>
      </c>
      <c r="G10" s="127">
        <f aca="true" t="shared" si="2" ref="G10:G40">D10+E10-F10</f>
        <v>308492</v>
      </c>
      <c r="H10" s="117"/>
      <c r="I10" s="117"/>
      <c r="J10" s="127">
        <f aca="true" t="shared" si="3" ref="J10:J40">G10+H10-I10</f>
        <v>308492</v>
      </c>
      <c r="K10" s="117">
        <v>27419</v>
      </c>
      <c r="L10" s="117">
        <v>1657</v>
      </c>
      <c r="M10" s="117">
        <v>8</v>
      </c>
      <c r="N10" s="127">
        <f>K10+L10-M10</f>
        <v>29068</v>
      </c>
      <c r="O10" s="117"/>
      <c r="P10" s="117"/>
      <c r="Q10" s="127">
        <f t="shared" si="0"/>
        <v>29068</v>
      </c>
      <c r="R10" s="127">
        <f t="shared" si="1"/>
        <v>279424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37217</v>
      </c>
      <c r="E11" s="261">
        <v>17</v>
      </c>
      <c r="F11" s="261">
        <v>24</v>
      </c>
      <c r="G11" s="127">
        <f t="shared" si="2"/>
        <v>37210</v>
      </c>
      <c r="H11" s="117"/>
      <c r="I11" s="117"/>
      <c r="J11" s="127">
        <f t="shared" si="3"/>
        <v>37210</v>
      </c>
      <c r="K11" s="117">
        <v>30773</v>
      </c>
      <c r="L11" s="117">
        <v>626</v>
      </c>
      <c r="M11" s="117">
        <v>24</v>
      </c>
      <c r="N11" s="127">
        <f aca="true" t="shared" si="4" ref="N11:N40">K11+L11-M11</f>
        <v>31375</v>
      </c>
      <c r="O11" s="117"/>
      <c r="P11" s="117"/>
      <c r="Q11" s="127">
        <f t="shared" si="0"/>
        <v>31375</v>
      </c>
      <c r="R11" s="127">
        <f t="shared" si="1"/>
        <v>5835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63971</v>
      </c>
      <c r="E12" s="261">
        <v>1</v>
      </c>
      <c r="F12" s="261">
        <v>37</v>
      </c>
      <c r="G12" s="127">
        <f t="shared" si="2"/>
        <v>63935</v>
      </c>
      <c r="H12" s="117"/>
      <c r="I12" s="117"/>
      <c r="J12" s="127">
        <f t="shared" si="3"/>
        <v>63935</v>
      </c>
      <c r="K12" s="117">
        <v>28588</v>
      </c>
      <c r="L12" s="117">
        <v>602</v>
      </c>
      <c r="M12" s="117"/>
      <c r="N12" s="127">
        <f t="shared" si="4"/>
        <v>29190</v>
      </c>
      <c r="O12" s="117"/>
      <c r="P12" s="117"/>
      <c r="Q12" s="127">
        <f t="shared" si="0"/>
        <v>29190</v>
      </c>
      <c r="R12" s="127">
        <f t="shared" si="1"/>
        <v>34745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6346</v>
      </c>
      <c r="E13" s="261">
        <v>108</v>
      </c>
      <c r="F13" s="261">
        <v>8</v>
      </c>
      <c r="G13" s="127">
        <f t="shared" si="2"/>
        <v>6446</v>
      </c>
      <c r="H13" s="117"/>
      <c r="I13" s="117"/>
      <c r="J13" s="127">
        <f t="shared" si="3"/>
        <v>6446</v>
      </c>
      <c r="K13" s="117">
        <v>4626</v>
      </c>
      <c r="L13" s="117">
        <v>138</v>
      </c>
      <c r="M13" s="117">
        <v>3</v>
      </c>
      <c r="N13" s="127">
        <f t="shared" si="4"/>
        <v>4761</v>
      </c>
      <c r="O13" s="117"/>
      <c r="P13" s="117"/>
      <c r="Q13" s="127">
        <f t="shared" si="0"/>
        <v>4761</v>
      </c>
      <c r="R13" s="127">
        <f t="shared" si="1"/>
        <v>1685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29982</v>
      </c>
      <c r="E14" s="612"/>
      <c r="F14" s="612"/>
      <c r="G14" s="127">
        <f t="shared" si="2"/>
        <v>29982</v>
      </c>
      <c r="H14" s="117"/>
      <c r="I14" s="117"/>
      <c r="J14" s="127">
        <f t="shared" si="3"/>
        <v>29982</v>
      </c>
      <c r="K14" s="117">
        <v>27404</v>
      </c>
      <c r="L14" s="117">
        <v>467</v>
      </c>
      <c r="M14" s="117"/>
      <c r="N14" s="127">
        <f t="shared" si="4"/>
        <v>27871</v>
      </c>
      <c r="O14" s="117"/>
      <c r="P14" s="117"/>
      <c r="Q14" s="127">
        <f t="shared" si="0"/>
        <v>27871</v>
      </c>
      <c r="R14" s="127">
        <f t="shared" si="1"/>
        <v>2111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21664</v>
      </c>
      <c r="E15" s="261">
        <v>3251</v>
      </c>
      <c r="F15" s="261">
        <v>336</v>
      </c>
      <c r="G15" s="127">
        <f t="shared" si="2"/>
        <v>24579</v>
      </c>
      <c r="H15" s="117"/>
      <c r="I15" s="117"/>
      <c r="J15" s="127">
        <f t="shared" si="3"/>
        <v>24579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24579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613</v>
      </c>
      <c r="E16" s="261"/>
      <c r="F16" s="261"/>
      <c r="G16" s="127">
        <f t="shared" si="2"/>
        <v>613</v>
      </c>
      <c r="H16" s="117"/>
      <c r="I16" s="117"/>
      <c r="J16" s="127">
        <f t="shared" si="3"/>
        <v>613</v>
      </c>
      <c r="K16" s="117">
        <v>97</v>
      </c>
      <c r="L16" s="117">
        <v>15</v>
      </c>
      <c r="M16" s="117"/>
      <c r="N16" s="127">
        <f t="shared" si="4"/>
        <v>112</v>
      </c>
      <c r="O16" s="117"/>
      <c r="P16" s="117"/>
      <c r="Q16" s="127">
        <f t="shared" si="5"/>
        <v>112</v>
      </c>
      <c r="R16" s="127">
        <f t="shared" si="6"/>
        <v>501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529955</v>
      </c>
      <c r="E17" s="266">
        <f aca="true" t="shared" si="7" ref="E17:P17">SUM(E9:E16)</f>
        <v>3531</v>
      </c>
      <c r="F17" s="266">
        <f t="shared" si="7"/>
        <v>438</v>
      </c>
      <c r="G17" s="127">
        <f t="shared" si="2"/>
        <v>533048</v>
      </c>
      <c r="H17" s="128">
        <f t="shared" si="7"/>
        <v>0</v>
      </c>
      <c r="I17" s="128">
        <f t="shared" si="7"/>
        <v>0</v>
      </c>
      <c r="J17" s="127">
        <f t="shared" si="3"/>
        <v>533048</v>
      </c>
      <c r="K17" s="128">
        <f>SUM(K9:K16)</f>
        <v>118907</v>
      </c>
      <c r="L17" s="128">
        <f>SUM(L9:L16)</f>
        <v>3505</v>
      </c>
      <c r="M17" s="128">
        <f t="shared" si="7"/>
        <v>35</v>
      </c>
      <c r="N17" s="127">
        <f t="shared" si="4"/>
        <v>122377</v>
      </c>
      <c r="O17" s="128">
        <f t="shared" si="7"/>
        <v>0</v>
      </c>
      <c r="P17" s="128">
        <f t="shared" si="7"/>
        <v>0</v>
      </c>
      <c r="Q17" s="127">
        <f t="shared" si="5"/>
        <v>122377</v>
      </c>
      <c r="R17" s="127">
        <f t="shared" si="6"/>
        <v>410671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10487</v>
      </c>
      <c r="E18" s="259">
        <v>25</v>
      </c>
      <c r="F18" s="259">
        <v>232</v>
      </c>
      <c r="G18" s="127">
        <f t="shared" si="2"/>
        <v>10280</v>
      </c>
      <c r="H18" s="115"/>
      <c r="I18" s="115"/>
      <c r="J18" s="127">
        <f t="shared" si="3"/>
        <v>10280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10280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2627</v>
      </c>
      <c r="E22" s="261">
        <v>45</v>
      </c>
      <c r="F22" s="261"/>
      <c r="G22" s="127">
        <f t="shared" si="2"/>
        <v>2672</v>
      </c>
      <c r="H22" s="117"/>
      <c r="I22" s="117"/>
      <c r="J22" s="127">
        <f t="shared" si="3"/>
        <v>2672</v>
      </c>
      <c r="K22" s="117">
        <v>2167</v>
      </c>
      <c r="L22" s="117">
        <v>24</v>
      </c>
      <c r="M22" s="117"/>
      <c r="N22" s="127">
        <f t="shared" si="4"/>
        <v>2191</v>
      </c>
      <c r="O22" s="117"/>
      <c r="P22" s="117"/>
      <c r="Q22" s="127">
        <f t="shared" si="5"/>
        <v>2191</v>
      </c>
      <c r="R22" s="127">
        <f t="shared" si="6"/>
        <v>481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2621</v>
      </c>
      <c r="E24" s="261"/>
      <c r="F24" s="261"/>
      <c r="G24" s="127">
        <f t="shared" si="2"/>
        <v>2621</v>
      </c>
      <c r="H24" s="117"/>
      <c r="I24" s="117"/>
      <c r="J24" s="127">
        <f t="shared" si="3"/>
        <v>2621</v>
      </c>
      <c r="K24" s="117">
        <v>1275</v>
      </c>
      <c r="L24" s="117">
        <v>53</v>
      </c>
      <c r="M24" s="117"/>
      <c r="N24" s="127">
        <f t="shared" si="4"/>
        <v>1328</v>
      </c>
      <c r="O24" s="117"/>
      <c r="P24" s="117"/>
      <c r="Q24" s="127">
        <f t="shared" si="5"/>
        <v>1328</v>
      </c>
      <c r="R24" s="127">
        <f t="shared" si="6"/>
        <v>1293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5402</v>
      </c>
      <c r="E25" s="262">
        <f aca="true" t="shared" si="8" ref="E25:P25">SUM(E21:E24)</f>
        <v>45</v>
      </c>
      <c r="F25" s="262">
        <f t="shared" si="8"/>
        <v>0</v>
      </c>
      <c r="G25" s="119">
        <f t="shared" si="2"/>
        <v>5447</v>
      </c>
      <c r="H25" s="118">
        <f t="shared" si="8"/>
        <v>0</v>
      </c>
      <c r="I25" s="118">
        <f t="shared" si="8"/>
        <v>0</v>
      </c>
      <c r="J25" s="119">
        <f t="shared" si="3"/>
        <v>5447</v>
      </c>
      <c r="K25" s="118">
        <f t="shared" si="8"/>
        <v>3596</v>
      </c>
      <c r="L25" s="118">
        <f t="shared" si="8"/>
        <v>77</v>
      </c>
      <c r="M25" s="118">
        <f t="shared" si="8"/>
        <v>0</v>
      </c>
      <c r="N25" s="119">
        <f t="shared" si="4"/>
        <v>3673</v>
      </c>
      <c r="O25" s="118">
        <f t="shared" si="8"/>
        <v>0</v>
      </c>
      <c r="P25" s="118">
        <f t="shared" si="8"/>
        <v>0</v>
      </c>
      <c r="Q25" s="119">
        <f t="shared" si="5"/>
        <v>3673</v>
      </c>
      <c r="R25" s="119">
        <f t="shared" si="6"/>
        <v>1774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2134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2134</v>
      </c>
      <c r="H27" s="123">
        <f t="shared" si="9"/>
        <v>0</v>
      </c>
      <c r="I27" s="123">
        <f t="shared" si="9"/>
        <v>0</v>
      </c>
      <c r="J27" s="124">
        <f t="shared" si="3"/>
        <v>2134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2134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1090</v>
      </c>
      <c r="E30" s="261"/>
      <c r="F30" s="261"/>
      <c r="G30" s="127">
        <f t="shared" si="2"/>
        <v>1090</v>
      </c>
      <c r="H30" s="125"/>
      <c r="I30" s="125"/>
      <c r="J30" s="127">
        <f t="shared" si="3"/>
        <v>1090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1044</v>
      </c>
      <c r="E31" s="261"/>
      <c r="F31" s="261"/>
      <c r="G31" s="127">
        <f t="shared" si="2"/>
        <v>1044</v>
      </c>
      <c r="H31" s="125"/>
      <c r="I31" s="125"/>
      <c r="J31" s="127">
        <f t="shared" si="3"/>
        <v>1044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1044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2134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2134</v>
      </c>
      <c r="H38" s="128">
        <f t="shared" si="13"/>
        <v>0</v>
      </c>
      <c r="I38" s="128">
        <f t="shared" si="13"/>
        <v>0</v>
      </c>
      <c r="J38" s="127">
        <f t="shared" si="3"/>
        <v>2134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2134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555095</v>
      </c>
      <c r="E40" s="508">
        <f aca="true" t="shared" si="14" ref="E40:P40">E17++E25+E38+E39</f>
        <v>3576</v>
      </c>
      <c r="F40" s="508">
        <f t="shared" si="14"/>
        <v>438</v>
      </c>
      <c r="G40" s="127">
        <f t="shared" si="2"/>
        <v>558233</v>
      </c>
      <c r="H40" s="483">
        <f t="shared" si="14"/>
        <v>0</v>
      </c>
      <c r="I40" s="483">
        <f t="shared" si="14"/>
        <v>0</v>
      </c>
      <c r="J40" s="127">
        <f t="shared" si="3"/>
        <v>558233</v>
      </c>
      <c r="K40" s="483">
        <f t="shared" si="14"/>
        <v>122503</v>
      </c>
      <c r="L40" s="483">
        <f t="shared" si="14"/>
        <v>3582</v>
      </c>
      <c r="M40" s="483">
        <f t="shared" si="14"/>
        <v>35</v>
      </c>
      <c r="N40" s="127">
        <f t="shared" si="4"/>
        <v>126050</v>
      </c>
      <c r="O40" s="483">
        <f t="shared" si="14"/>
        <v>0</v>
      </c>
      <c r="P40" s="483">
        <f t="shared" si="14"/>
        <v>0</v>
      </c>
      <c r="Q40" s="127">
        <f t="shared" si="10"/>
        <v>126050</v>
      </c>
      <c r="R40" s="127">
        <f t="shared" si="11"/>
        <v>432183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905</v>
      </c>
      <c r="C44" s="478"/>
      <c r="D44" s="479"/>
      <c r="E44" s="479"/>
      <c r="F44" s="479"/>
      <c r="G44" s="469"/>
      <c r="H44" s="480" t="s">
        <v>880</v>
      </c>
      <c r="I44" s="480"/>
      <c r="J44" s="480"/>
      <c r="K44" s="469"/>
      <c r="L44" s="469"/>
      <c r="M44" s="469"/>
      <c r="N44" s="469"/>
      <c r="O44" s="469"/>
      <c r="P44" s="468" t="s">
        <v>881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906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2423</v>
      </c>
      <c r="D16" s="181">
        <f>+D17+D18</f>
        <v>0</v>
      </c>
      <c r="E16" s="182">
        <f t="shared" si="0"/>
        <v>2423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2423</v>
      </c>
      <c r="D18" s="169"/>
      <c r="E18" s="182">
        <f t="shared" si="0"/>
        <v>2423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2423</v>
      </c>
      <c r="D19" s="165">
        <f>D11+D15+D16</f>
        <v>0</v>
      </c>
      <c r="E19" s="180">
        <f>E11+E15+E16</f>
        <v>2423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150</v>
      </c>
      <c r="D24" s="181">
        <f>SUM(D25:D27)</f>
        <v>150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150</v>
      </c>
      <c r="D26" s="169">
        <v>150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2076</v>
      </c>
      <c r="D28" s="169">
        <v>2076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1229</v>
      </c>
      <c r="D29" s="169">
        <v>1229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860</v>
      </c>
      <c r="D31" s="169">
        <v>860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500</v>
      </c>
      <c r="D33" s="166">
        <f>SUM(D34:D37)</f>
        <v>500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500</v>
      </c>
      <c r="D35" s="169">
        <v>500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912</v>
      </c>
      <c r="D38" s="166">
        <f>SUM(D39:D42)</f>
        <v>912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912</v>
      </c>
      <c r="D42" s="169">
        <v>912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5727</v>
      </c>
      <c r="D43" s="165">
        <f>D24+D28+D29+D31+D30+D32+D33+D38</f>
        <v>5727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8150</v>
      </c>
      <c r="D44" s="164">
        <f>D43+D21+D19+D9</f>
        <v>5727</v>
      </c>
      <c r="E44" s="180">
        <f>E43+E21+E19+E9</f>
        <v>2423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9527</v>
      </c>
      <c r="D52" s="164">
        <f>SUM(D53:D55)</f>
        <v>0</v>
      </c>
      <c r="E52" s="181">
        <f>C52-D52</f>
        <v>9527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9527</v>
      </c>
      <c r="D53" s="169"/>
      <c r="E53" s="181">
        <f>C53-D53</f>
        <v>9527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55554</v>
      </c>
      <c r="D56" s="164">
        <f>D57+D59</f>
        <v>0</v>
      </c>
      <c r="E56" s="181">
        <f t="shared" si="1"/>
        <v>55554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55554</v>
      </c>
      <c r="D57" s="169"/>
      <c r="E57" s="181">
        <f t="shared" si="1"/>
        <v>55554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1459</v>
      </c>
      <c r="D64" s="169"/>
      <c r="E64" s="181">
        <f t="shared" si="1"/>
        <v>1459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66540</v>
      </c>
      <c r="D66" s="164">
        <f>D52+D56+D61+D62+D63+D64</f>
        <v>0</v>
      </c>
      <c r="E66" s="181">
        <f t="shared" si="1"/>
        <v>66540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747</v>
      </c>
      <c r="D71" s="166">
        <f>SUM(D72:D74)</f>
        <v>747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44</v>
      </c>
      <c r="D72" s="169">
        <v>44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673</v>
      </c>
      <c r="D73" s="169">
        <v>673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30</v>
      </c>
      <c r="D74" s="169">
        <v>30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12966</v>
      </c>
      <c r="D75" s="164">
        <f>D76+D78</f>
        <v>12966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12966</v>
      </c>
      <c r="D76" s="169">
        <v>12966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1997</v>
      </c>
      <c r="D80" s="164">
        <f>SUM(D81:D84)</f>
        <v>1997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1997</v>
      </c>
      <c r="D84" s="169">
        <v>1997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25647</v>
      </c>
      <c r="D85" s="165">
        <f>SUM(D86:D90)+D94</f>
        <v>25647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3273</v>
      </c>
      <c r="D87" s="169">
        <v>3273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20464</v>
      </c>
      <c r="D88" s="169">
        <v>20464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578</v>
      </c>
      <c r="D89" s="169">
        <v>578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1039</v>
      </c>
      <c r="D90" s="164">
        <f>SUM(D91:D93)</f>
        <v>1039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995</v>
      </c>
      <c r="D92" s="169">
        <v>995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44</v>
      </c>
      <c r="D93" s="169">
        <v>44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293</v>
      </c>
      <c r="D94" s="169">
        <v>293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350</v>
      </c>
      <c r="D95" s="169">
        <v>350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41707</v>
      </c>
      <c r="D96" s="165">
        <f>D85+D80+D75+D71+D95</f>
        <v>41707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108247</v>
      </c>
      <c r="D97" s="165">
        <f>D96+D68+D66</f>
        <v>41707</v>
      </c>
      <c r="E97" s="165">
        <f>E96+E68+E66</f>
        <v>66540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41417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22" sqref="A22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908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2134</v>
      </c>
      <c r="G12" s="156"/>
      <c r="H12" s="156"/>
      <c r="I12" s="142">
        <f aca="true" t="shared" si="0" ref="I12:I25">F12+G12+H12</f>
        <v>2134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2134</v>
      </c>
      <c r="G17" s="269">
        <f t="shared" si="1"/>
        <v>0</v>
      </c>
      <c r="H17" s="269">
        <f t="shared" si="1"/>
        <v>0</v>
      </c>
      <c r="I17" s="269">
        <f t="shared" si="1"/>
        <v>2134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911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C12" sqref="C12:C24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912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4">C13-E13</f>
        <v>2961</v>
      </c>
    </row>
    <row r="14" spans="1:6" ht="12.75">
      <c r="A14" s="77" t="s">
        <v>889</v>
      </c>
      <c r="B14" s="78"/>
      <c r="C14" s="605">
        <v>4300</v>
      </c>
      <c r="D14" s="606">
        <v>99.88</v>
      </c>
      <c r="E14" s="581"/>
      <c r="F14" s="597">
        <f t="shared" si="0"/>
        <v>4300</v>
      </c>
    </row>
    <row r="15" spans="1:6" ht="12.75">
      <c r="A15" s="77" t="s">
        <v>890</v>
      </c>
      <c r="B15" s="78"/>
      <c r="C15" s="605">
        <f>499078/1000</f>
        <v>499.078</v>
      </c>
      <c r="D15" s="606">
        <v>100</v>
      </c>
      <c r="E15" s="581"/>
      <c r="F15" s="597">
        <f t="shared" si="0"/>
        <v>499.078</v>
      </c>
    </row>
    <row r="16" spans="1:6" ht="12.75">
      <c r="A16" s="77" t="s">
        <v>891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892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893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894</v>
      </c>
      <c r="B19" s="78"/>
      <c r="C19" s="605">
        <v>4720</v>
      </c>
      <c r="D19" s="606">
        <v>100</v>
      </c>
      <c r="E19" s="581"/>
      <c r="F19" s="597">
        <f t="shared" si="0"/>
        <v>4720</v>
      </c>
    </row>
    <row r="20" spans="1:6" ht="12.75">
      <c r="A20" s="77" t="s">
        <v>895</v>
      </c>
      <c r="B20" s="81"/>
      <c r="C20" s="605">
        <v>22627</v>
      </c>
      <c r="D20" s="606">
        <v>99.99</v>
      </c>
      <c r="E20" s="607">
        <v>22627</v>
      </c>
      <c r="F20" s="597">
        <f t="shared" si="0"/>
        <v>0</v>
      </c>
    </row>
    <row r="21" spans="1:6" ht="12" customHeight="1">
      <c r="A21" s="77" t="s">
        <v>896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897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903</v>
      </c>
      <c r="B23" s="78"/>
      <c r="C23" s="605">
        <v>22</v>
      </c>
      <c r="D23" s="606">
        <v>100</v>
      </c>
      <c r="E23" s="607"/>
      <c r="F23" s="597">
        <f t="shared" si="0"/>
        <v>22</v>
      </c>
    </row>
    <row r="24" spans="1:6" ht="12.75">
      <c r="A24" s="77" t="s">
        <v>914</v>
      </c>
      <c r="B24" s="78"/>
      <c r="C24" s="605">
        <v>900</v>
      </c>
      <c r="D24" s="606">
        <v>47.59</v>
      </c>
      <c r="E24" s="607"/>
      <c r="F24" s="597">
        <f t="shared" si="0"/>
        <v>900</v>
      </c>
    </row>
    <row r="25" spans="1:16" ht="11.25" customHeight="1">
      <c r="A25" s="79" t="s">
        <v>569</v>
      </c>
      <c r="B25" s="80" t="s">
        <v>835</v>
      </c>
      <c r="C25" s="271">
        <f>SUM(C12:C24)</f>
        <v>79647.24799999999</v>
      </c>
      <c r="D25" s="595"/>
      <c r="E25" s="613">
        <f>SUM(E12:E22)</f>
        <v>55079</v>
      </c>
      <c r="F25" s="598">
        <f>SUM(F12:F22)</f>
        <v>23646.248</v>
      </c>
      <c r="G25" s="582"/>
      <c r="H25" s="582"/>
      <c r="I25" s="582"/>
      <c r="J25" s="582"/>
      <c r="K25" s="582"/>
      <c r="L25" s="582"/>
      <c r="M25" s="582"/>
      <c r="N25" s="582"/>
      <c r="O25" s="582"/>
      <c r="P25" s="582"/>
    </row>
    <row r="26" spans="1:6" ht="16.5" customHeight="1">
      <c r="A26" s="77" t="s">
        <v>836</v>
      </c>
      <c r="B26" s="81"/>
      <c r="C26" s="583"/>
      <c r="D26" s="596"/>
      <c r="E26" s="583"/>
      <c r="F26" s="599"/>
    </row>
    <row r="27" spans="1:6" ht="12.75">
      <c r="A27" s="77"/>
      <c r="B27" s="81"/>
      <c r="C27" s="605"/>
      <c r="D27" s="606"/>
      <c r="E27" s="607"/>
      <c r="F27" s="597">
        <f>C27-E27</f>
        <v>0</v>
      </c>
    </row>
    <row r="28" spans="1:6" ht="12.75">
      <c r="A28" s="77"/>
      <c r="B28" s="81"/>
      <c r="C28" s="605"/>
      <c r="D28" s="606"/>
      <c r="E28" s="581"/>
      <c r="F28" s="597">
        <f aca="true" t="shared" si="1" ref="F28:F41">C28-E28</f>
        <v>0</v>
      </c>
    </row>
    <row r="29" spans="1:6" ht="12.75">
      <c r="A29" s="77"/>
      <c r="B29" s="81"/>
      <c r="C29" s="605"/>
      <c r="D29" s="606"/>
      <c r="E29" s="581"/>
      <c r="F29" s="597">
        <f t="shared" si="1"/>
        <v>0</v>
      </c>
    </row>
    <row r="30" spans="1:6" ht="12.75">
      <c r="A30" s="77" t="s">
        <v>554</v>
      </c>
      <c r="B30" s="81"/>
      <c r="C30" s="581"/>
      <c r="D30" s="594"/>
      <c r="E30" s="581"/>
      <c r="F30" s="597">
        <f t="shared" si="1"/>
        <v>0</v>
      </c>
    </row>
    <row r="31" spans="1:6" ht="12.75">
      <c r="A31" s="77">
        <v>5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6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7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8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9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10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11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12</v>
      </c>
      <c r="B38" s="78"/>
      <c r="C38" s="581"/>
      <c r="D38" s="594"/>
      <c r="E38" s="581"/>
      <c r="F38" s="597">
        <f t="shared" si="1"/>
        <v>0</v>
      </c>
    </row>
    <row r="39" spans="1:6" ht="12.75">
      <c r="A39" s="77">
        <v>13</v>
      </c>
      <c r="B39" s="78"/>
      <c r="C39" s="581"/>
      <c r="D39" s="594"/>
      <c r="E39" s="581"/>
      <c r="F39" s="597">
        <f t="shared" si="1"/>
        <v>0</v>
      </c>
    </row>
    <row r="40" spans="1:6" ht="12" customHeight="1">
      <c r="A40" s="77">
        <v>14</v>
      </c>
      <c r="B40" s="78"/>
      <c r="C40" s="581"/>
      <c r="D40" s="594"/>
      <c r="E40" s="581"/>
      <c r="F40" s="597">
        <f t="shared" si="1"/>
        <v>0</v>
      </c>
    </row>
    <row r="41" spans="1:6" ht="12.75">
      <c r="A41" s="77">
        <v>15</v>
      </c>
      <c r="B41" s="78"/>
      <c r="C41" s="581"/>
      <c r="D41" s="594"/>
      <c r="E41" s="581"/>
      <c r="F41" s="597">
        <f t="shared" si="1"/>
        <v>0</v>
      </c>
    </row>
    <row r="42" spans="1:16" ht="15" customHeight="1">
      <c r="A42" s="79" t="s">
        <v>586</v>
      </c>
      <c r="B42" s="80" t="s">
        <v>837</v>
      </c>
      <c r="C42" s="271">
        <f>SUM(C27:C41)</f>
        <v>0</v>
      </c>
      <c r="D42" s="595"/>
      <c r="E42" s="271">
        <f>SUM(E27:E41)</f>
        <v>0</v>
      </c>
      <c r="F42" s="598">
        <f>SUM(F27:F41)</f>
        <v>0</v>
      </c>
      <c r="G42" s="582"/>
      <c r="H42" s="582"/>
      <c r="I42" s="582"/>
      <c r="J42" s="582"/>
      <c r="K42" s="582"/>
      <c r="L42" s="582"/>
      <c r="M42" s="582"/>
      <c r="N42" s="582"/>
      <c r="O42" s="582"/>
      <c r="P42" s="582"/>
    </row>
    <row r="43" spans="1:6" ht="12.75" customHeight="1">
      <c r="A43" s="77" t="s">
        <v>838</v>
      </c>
      <c r="B43" s="81"/>
      <c r="C43" s="583"/>
      <c r="D43" s="596"/>
      <c r="E43" s="583"/>
      <c r="F43" s="599"/>
    </row>
    <row r="44" spans="1:6" ht="12.75">
      <c r="A44" s="77" t="s">
        <v>884</v>
      </c>
      <c r="B44" s="81"/>
      <c r="C44" s="605">
        <v>1067</v>
      </c>
      <c r="D44" s="606">
        <v>28.95</v>
      </c>
      <c r="E44" s="581"/>
      <c r="F44" s="597">
        <f aca="true" t="shared" si="2" ref="F44:F56">C44-E44</f>
        <v>1067</v>
      </c>
    </row>
    <row r="45" spans="1:6" ht="12.75">
      <c r="A45" s="77" t="s">
        <v>885</v>
      </c>
      <c r="B45" s="81"/>
      <c r="C45" s="605">
        <v>24</v>
      </c>
      <c r="D45" s="606">
        <v>49</v>
      </c>
      <c r="E45" s="581"/>
      <c r="F45" s="597">
        <f t="shared" si="2"/>
        <v>24</v>
      </c>
    </row>
    <row r="46" spans="1:6" ht="12.75">
      <c r="A46" s="77" t="s">
        <v>902</v>
      </c>
      <c r="B46" s="78"/>
      <c r="C46" s="581"/>
      <c r="D46" s="606">
        <v>40</v>
      </c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.75">
      <c r="A54" s="77"/>
      <c r="B54" s="78"/>
      <c r="C54" s="581"/>
      <c r="D54" s="594"/>
      <c r="E54" s="581"/>
      <c r="F54" s="597">
        <f t="shared" si="2"/>
        <v>0</v>
      </c>
    </row>
    <row r="55" spans="1:6" ht="12" customHeight="1">
      <c r="A55" s="77"/>
      <c r="B55" s="78"/>
      <c r="C55" s="581"/>
      <c r="D55" s="594"/>
      <c r="E55" s="581"/>
      <c r="F55" s="597">
        <f t="shared" si="2"/>
        <v>0</v>
      </c>
    </row>
    <row r="56" spans="1:6" ht="12.75">
      <c r="A56" s="77">
        <v>15</v>
      </c>
      <c r="B56" s="78"/>
      <c r="C56" s="581"/>
      <c r="D56" s="594"/>
      <c r="E56" s="581"/>
      <c r="F56" s="597">
        <f t="shared" si="2"/>
        <v>0</v>
      </c>
    </row>
    <row r="57" spans="1:16" ht="12" customHeight="1">
      <c r="A57" s="79" t="s">
        <v>606</v>
      </c>
      <c r="B57" s="80" t="s">
        <v>839</v>
      </c>
      <c r="C57" s="271">
        <f>SUM(C44:C56)</f>
        <v>1091</v>
      </c>
      <c r="D57" s="595"/>
      <c r="E57" s="271">
        <f>SUM(E44:E56)</f>
        <v>0</v>
      </c>
      <c r="F57" s="598">
        <f>SUM(F44:F56)</f>
        <v>1091</v>
      </c>
      <c r="G57" s="582"/>
      <c r="H57" s="582"/>
      <c r="I57" s="582"/>
      <c r="J57" s="582"/>
      <c r="K57" s="582"/>
      <c r="L57" s="582"/>
      <c r="M57" s="582"/>
      <c r="N57" s="582"/>
      <c r="O57" s="582"/>
      <c r="P57" s="582"/>
    </row>
    <row r="58" spans="1:6" ht="18.75" customHeight="1">
      <c r="A58" s="77" t="s">
        <v>840</v>
      </c>
      <c r="B58" s="81"/>
      <c r="C58" s="583"/>
      <c r="D58" s="596"/>
      <c r="E58" s="583"/>
      <c r="F58" s="599"/>
    </row>
    <row r="59" spans="1:6" ht="12.75">
      <c r="A59" s="77" t="s">
        <v>898</v>
      </c>
      <c r="B59" s="81"/>
      <c r="C59" s="611">
        <v>1017</v>
      </c>
      <c r="D59" s="606">
        <v>7.39</v>
      </c>
      <c r="E59" s="611">
        <v>1017</v>
      </c>
      <c r="F59" s="597">
        <f>C59-E59</f>
        <v>0</v>
      </c>
    </row>
    <row r="60" spans="1:6" ht="12.75">
      <c r="A60" s="77" t="s">
        <v>899</v>
      </c>
      <c r="B60" s="78"/>
      <c r="C60" s="605">
        <f>10000/1000</f>
        <v>10</v>
      </c>
      <c r="D60" s="606"/>
      <c r="E60" s="605"/>
      <c r="F60" s="597">
        <f aca="true" t="shared" si="3" ref="F60:F70">C60-E60</f>
        <v>10</v>
      </c>
    </row>
    <row r="61" spans="1:6" ht="12.75">
      <c r="A61" s="77" t="s">
        <v>900</v>
      </c>
      <c r="B61" s="81"/>
      <c r="C61" s="605">
        <f>4200/1000</f>
        <v>4.2</v>
      </c>
      <c r="D61" s="605"/>
      <c r="E61" s="605"/>
      <c r="F61" s="597">
        <f t="shared" si="3"/>
        <v>4.2</v>
      </c>
    </row>
    <row r="62" spans="1:6" ht="12.75">
      <c r="A62" s="77" t="s">
        <v>875</v>
      </c>
      <c r="B62" s="81"/>
      <c r="C62" s="605">
        <f>1740/1000</f>
        <v>1.74</v>
      </c>
      <c r="D62" s="605"/>
      <c r="E62" s="605"/>
      <c r="F62" s="597">
        <f t="shared" si="3"/>
        <v>1.74</v>
      </c>
    </row>
    <row r="63" spans="1:6" ht="12.75">
      <c r="A63" s="77" t="s">
        <v>886</v>
      </c>
      <c r="B63" s="78"/>
      <c r="C63" s="605">
        <v>3</v>
      </c>
      <c r="D63" s="594"/>
      <c r="E63" s="581"/>
      <c r="F63" s="597">
        <f t="shared" si="3"/>
        <v>3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6" ht="12" customHeight="1">
      <c r="A69" s="77"/>
      <c r="B69" s="78"/>
      <c r="C69" s="581"/>
      <c r="D69" s="594"/>
      <c r="E69" s="581"/>
      <c r="F69" s="597">
        <f t="shared" si="3"/>
        <v>0</v>
      </c>
    </row>
    <row r="70" spans="1:6" ht="12.75">
      <c r="A70" s="77"/>
      <c r="B70" s="78"/>
      <c r="C70" s="581"/>
      <c r="D70" s="594"/>
      <c r="E70" s="581"/>
      <c r="F70" s="597">
        <f t="shared" si="3"/>
        <v>0</v>
      </c>
    </row>
    <row r="71" spans="1:16" ht="14.25" customHeight="1">
      <c r="A71" s="79" t="s">
        <v>841</v>
      </c>
      <c r="B71" s="80" t="s">
        <v>842</v>
      </c>
      <c r="C71" s="271">
        <f>SUM(C59:C70)</f>
        <v>1035.94</v>
      </c>
      <c r="D71" s="595"/>
      <c r="E71" s="271">
        <f>SUM(E59:E70)</f>
        <v>1017</v>
      </c>
      <c r="F71" s="598">
        <f>SUM(F59:F70)</f>
        <v>18.939999999999998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16" ht="20.25" customHeight="1">
      <c r="A72" s="82" t="s">
        <v>843</v>
      </c>
      <c r="B72" s="80" t="s">
        <v>844</v>
      </c>
      <c r="C72" s="271">
        <f>C71+C57+C42+C25</f>
        <v>81774.188</v>
      </c>
      <c r="D72" s="595"/>
      <c r="E72" s="271">
        <f>E71+E57+E42+E25</f>
        <v>56096</v>
      </c>
      <c r="F72" s="598">
        <f>F71+F57+F42+F25</f>
        <v>24756.188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6" ht="15" customHeight="1">
      <c r="A73" s="75" t="s">
        <v>845</v>
      </c>
      <c r="B73" s="80"/>
      <c r="C73" s="583"/>
      <c r="D73" s="596"/>
      <c r="E73" s="583"/>
      <c r="F73" s="599"/>
    </row>
    <row r="74" spans="1:6" ht="14.25" customHeight="1">
      <c r="A74" s="77" t="s">
        <v>834</v>
      </c>
      <c r="B74" s="81"/>
      <c r="C74" s="583"/>
      <c r="D74" s="596"/>
      <c r="E74" s="583"/>
      <c r="F74" s="599"/>
    </row>
    <row r="75" spans="1:6" ht="12.75">
      <c r="A75" s="77" t="s">
        <v>877</v>
      </c>
      <c r="B75" s="81"/>
      <c r="C75" s="605">
        <f>3771094/1000</f>
        <v>3771.094</v>
      </c>
      <c r="D75" s="606">
        <v>84.38</v>
      </c>
      <c r="E75" s="581"/>
      <c r="F75" s="597">
        <f>C75-E75</f>
        <v>3771.094</v>
      </c>
    </row>
    <row r="76" spans="1:6" ht="12.75">
      <c r="A76" s="77" t="s">
        <v>876</v>
      </c>
      <c r="B76" s="81"/>
      <c r="C76" s="605">
        <v>169</v>
      </c>
      <c r="D76" s="606">
        <v>67</v>
      </c>
      <c r="E76" s="581"/>
      <c r="F76" s="597">
        <f aca="true" t="shared" si="4" ref="F76:F89">C76-E76</f>
        <v>169</v>
      </c>
    </row>
    <row r="77" spans="1:6" ht="12.75">
      <c r="A77" s="77" t="s">
        <v>882</v>
      </c>
      <c r="B77" s="81"/>
      <c r="C77" s="605">
        <v>13</v>
      </c>
      <c r="D77" s="606">
        <v>100</v>
      </c>
      <c r="E77" s="581"/>
      <c r="F77" s="597">
        <f t="shared" si="4"/>
        <v>13</v>
      </c>
    </row>
    <row r="78" spans="1:6" ht="12.75">
      <c r="A78" s="77" t="s">
        <v>901</v>
      </c>
      <c r="B78" s="81"/>
      <c r="C78" s="605">
        <v>391</v>
      </c>
      <c r="D78" s="606">
        <v>83.48</v>
      </c>
      <c r="E78" s="581"/>
      <c r="F78" s="597">
        <f t="shared" si="4"/>
        <v>391</v>
      </c>
    </row>
    <row r="79" spans="1:6" ht="12.75">
      <c r="A79" s="77">
        <v>5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6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7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8</v>
      </c>
      <c r="B82" s="78"/>
      <c r="C82" s="581"/>
      <c r="D82" s="594"/>
      <c r="E82" s="581"/>
      <c r="F82" s="597">
        <f t="shared" si="4"/>
        <v>0</v>
      </c>
    </row>
    <row r="83" spans="1:6" ht="12" customHeight="1">
      <c r="A83" s="77">
        <v>9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10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11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12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13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14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15</v>
      </c>
      <c r="B89" s="78"/>
      <c r="C89" s="581"/>
      <c r="D89" s="594"/>
      <c r="E89" s="581"/>
      <c r="F89" s="597">
        <f t="shared" si="4"/>
        <v>0</v>
      </c>
    </row>
    <row r="90" spans="1:16" ht="15" customHeight="1">
      <c r="A90" s="79" t="s">
        <v>569</v>
      </c>
      <c r="B90" s="80" t="s">
        <v>846</v>
      </c>
      <c r="C90" s="271">
        <f>SUM(C75:C89)</f>
        <v>4344.094</v>
      </c>
      <c r="D90" s="595"/>
      <c r="E90" s="271">
        <f>SUM(E75:E89)</f>
        <v>0</v>
      </c>
      <c r="F90" s="598">
        <f>SUM(F75:F89)</f>
        <v>4344.094</v>
      </c>
      <c r="G90" s="582"/>
      <c r="H90" s="582"/>
      <c r="I90" s="582"/>
      <c r="J90" s="582"/>
      <c r="K90" s="582"/>
      <c r="L90" s="582"/>
      <c r="M90" s="582"/>
      <c r="N90" s="582"/>
      <c r="O90" s="582"/>
      <c r="P90" s="582"/>
    </row>
    <row r="91" spans="1:6" ht="15.75" customHeight="1">
      <c r="A91" s="77" t="s">
        <v>836</v>
      </c>
      <c r="B91" s="81"/>
      <c r="C91" s="583"/>
      <c r="D91" s="596"/>
      <c r="E91" s="583"/>
      <c r="F91" s="599"/>
    </row>
    <row r="92" spans="1:6" ht="12.75">
      <c r="A92" s="77" t="s">
        <v>545</v>
      </c>
      <c r="B92" s="81"/>
      <c r="C92" s="581"/>
      <c r="D92" s="594"/>
      <c r="E92" s="581"/>
      <c r="F92" s="597">
        <f>C92-E92</f>
        <v>0</v>
      </c>
    </row>
    <row r="93" spans="1:6" ht="12.75">
      <c r="A93" s="77" t="s">
        <v>548</v>
      </c>
      <c r="B93" s="81"/>
      <c r="C93" s="581"/>
      <c r="D93" s="594"/>
      <c r="E93" s="581"/>
      <c r="F93" s="597">
        <f aca="true" t="shared" si="5" ref="F93:F106">C93-E93</f>
        <v>0</v>
      </c>
    </row>
    <row r="94" spans="1:6" ht="12.75">
      <c r="A94" s="77" t="s">
        <v>551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 t="s">
        <v>554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>
        <v>5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6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7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8</v>
      </c>
      <c r="B99" s="78"/>
      <c r="C99" s="581"/>
      <c r="D99" s="594"/>
      <c r="E99" s="581"/>
      <c r="F99" s="597">
        <f t="shared" si="5"/>
        <v>0</v>
      </c>
    </row>
    <row r="100" spans="1:6" ht="12" customHeight="1">
      <c r="A100" s="77">
        <v>9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10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11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12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13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14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15</v>
      </c>
      <c r="B106" s="78"/>
      <c r="C106" s="581"/>
      <c r="D106" s="594"/>
      <c r="E106" s="581"/>
      <c r="F106" s="597">
        <f t="shared" si="5"/>
        <v>0</v>
      </c>
    </row>
    <row r="107" spans="1:16" ht="11.25" customHeight="1">
      <c r="A107" s="79" t="s">
        <v>586</v>
      </c>
      <c r="B107" s="80" t="s">
        <v>847</v>
      </c>
      <c r="C107" s="271">
        <f>SUM(C92:C106)</f>
        <v>0</v>
      </c>
      <c r="D107" s="595"/>
      <c r="E107" s="271">
        <f>SUM(E92:E106)</f>
        <v>0</v>
      </c>
      <c r="F107" s="598">
        <f>SUM(F92:F106)</f>
        <v>0</v>
      </c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</row>
    <row r="108" spans="1:6" ht="15" customHeight="1">
      <c r="A108" s="77" t="s">
        <v>838</v>
      </c>
      <c r="B108" s="81"/>
      <c r="C108" s="583"/>
      <c r="D108" s="596"/>
      <c r="E108" s="583"/>
      <c r="F108" s="599"/>
    </row>
    <row r="109" spans="1:6" ht="12.75">
      <c r="A109" s="77" t="s">
        <v>545</v>
      </c>
      <c r="B109" s="81"/>
      <c r="C109" s="581"/>
      <c r="D109" s="594"/>
      <c r="E109" s="581"/>
      <c r="F109" s="597">
        <f>C109-E109</f>
        <v>0</v>
      </c>
    </row>
    <row r="110" spans="1:6" ht="12.75">
      <c r="A110" s="77" t="s">
        <v>548</v>
      </c>
      <c r="B110" s="81"/>
      <c r="C110" s="581"/>
      <c r="D110" s="594"/>
      <c r="E110" s="581"/>
      <c r="F110" s="597">
        <f aca="true" t="shared" si="6" ref="F110:F123">C110-E110</f>
        <v>0</v>
      </c>
    </row>
    <row r="111" spans="1:6" ht="12.75">
      <c r="A111" s="77" t="s">
        <v>551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 t="s">
        <v>554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>
        <v>5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6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7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8</v>
      </c>
      <c r="B116" s="78"/>
      <c r="C116" s="581"/>
      <c r="D116" s="594"/>
      <c r="E116" s="581"/>
      <c r="F116" s="597">
        <f t="shared" si="6"/>
        <v>0</v>
      </c>
    </row>
    <row r="117" spans="1:6" ht="12" customHeight="1">
      <c r="A117" s="77">
        <v>9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10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11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12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13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14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15</v>
      </c>
      <c r="B123" s="78"/>
      <c r="C123" s="581"/>
      <c r="D123" s="594"/>
      <c r="E123" s="581"/>
      <c r="F123" s="597">
        <f t="shared" si="6"/>
        <v>0</v>
      </c>
    </row>
    <row r="124" spans="1:16" ht="15.75" customHeight="1">
      <c r="A124" s="79" t="s">
        <v>606</v>
      </c>
      <c r="B124" s="80" t="s">
        <v>848</v>
      </c>
      <c r="C124" s="600">
        <f>SUM(C109:C123)</f>
        <v>0</v>
      </c>
      <c r="D124" s="595"/>
      <c r="E124" s="271">
        <f>SUM(E109:E123)</f>
        <v>0</v>
      </c>
      <c r="F124" s="598">
        <f>SUM(F109:F123)</f>
        <v>0</v>
      </c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</row>
    <row r="125" spans="1:6" ht="12.75" customHeight="1">
      <c r="A125" s="77" t="s">
        <v>840</v>
      </c>
      <c r="B125" s="81"/>
      <c r="C125" s="583"/>
      <c r="D125" s="596"/>
      <c r="E125" s="583"/>
      <c r="F125" s="599"/>
    </row>
    <row r="126" spans="1:6" ht="12.75">
      <c r="A126" s="77" t="s">
        <v>545</v>
      </c>
      <c r="B126" s="81"/>
      <c r="C126" s="581"/>
      <c r="D126" s="594"/>
      <c r="E126" s="581"/>
      <c r="F126" s="597">
        <f>C126-E126</f>
        <v>0</v>
      </c>
    </row>
    <row r="127" spans="1:6" ht="12.75">
      <c r="A127" s="77" t="s">
        <v>548</v>
      </c>
      <c r="B127" s="81"/>
      <c r="C127" s="581"/>
      <c r="D127" s="594"/>
      <c r="E127" s="581"/>
      <c r="F127" s="597">
        <f aca="true" t="shared" si="7" ref="F127:F140">C127-E127</f>
        <v>0</v>
      </c>
    </row>
    <row r="128" spans="1:6" ht="12.75">
      <c r="A128" s="77" t="s">
        <v>551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 t="s">
        <v>554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>
        <v>5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6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7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8</v>
      </c>
      <c r="B133" s="78"/>
      <c r="C133" s="581"/>
      <c r="D133" s="594"/>
      <c r="E133" s="581"/>
      <c r="F133" s="597">
        <f t="shared" si="7"/>
        <v>0</v>
      </c>
    </row>
    <row r="134" spans="1:6" ht="12" customHeight="1">
      <c r="A134" s="77">
        <v>9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10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11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12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13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14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15</v>
      </c>
      <c r="B140" s="78"/>
      <c r="C140" s="581"/>
      <c r="D140" s="594"/>
      <c r="E140" s="581"/>
      <c r="F140" s="597">
        <f t="shared" si="7"/>
        <v>0</v>
      </c>
    </row>
    <row r="141" spans="1:16" ht="17.25" customHeight="1">
      <c r="A141" s="79" t="s">
        <v>841</v>
      </c>
      <c r="B141" s="80" t="s">
        <v>849</v>
      </c>
      <c r="C141" s="271">
        <f>SUM(C126:C140)</f>
        <v>0</v>
      </c>
      <c r="D141" s="595"/>
      <c r="E141" s="271">
        <f>SUM(E126:E140)</f>
        <v>0</v>
      </c>
      <c r="F141" s="598">
        <f>SUM(F126:F140)</f>
        <v>0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16" ht="19.5" customHeight="1">
      <c r="A142" s="82" t="s">
        <v>850</v>
      </c>
      <c r="B142" s="80" t="s">
        <v>851</v>
      </c>
      <c r="C142" s="271">
        <f>C141+C124+C107+C90</f>
        <v>4344.094</v>
      </c>
      <c r="D142" s="595"/>
      <c r="E142" s="271">
        <f>E141+E124+E107+E90</f>
        <v>0</v>
      </c>
      <c r="F142" s="598">
        <f>F141+F124+F107+F90</f>
        <v>4344.094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6" ht="19.5" customHeight="1">
      <c r="A143" s="83"/>
      <c r="B143" s="84"/>
      <c r="C143" s="85"/>
      <c r="D143" s="85"/>
      <c r="E143" s="85"/>
      <c r="F143" s="85"/>
    </row>
    <row r="144" spans="1:6" ht="12.75">
      <c r="A144" s="86" t="s">
        <v>913</v>
      </c>
      <c r="B144" s="87"/>
      <c r="C144" s="86" t="s">
        <v>852</v>
      </c>
      <c r="D144" s="88"/>
      <c r="E144" s="86" t="s">
        <v>853</v>
      </c>
      <c r="F144" s="88"/>
    </row>
    <row r="145" spans="1:6" ht="12.75">
      <c r="A145" s="88"/>
      <c r="B145" s="89"/>
      <c r="C145" s="88" t="s">
        <v>878</v>
      </c>
      <c r="D145" s="88"/>
      <c r="E145" s="88" t="s">
        <v>879</v>
      </c>
      <c r="F145" s="88"/>
    </row>
    <row r="146" spans="1:6" ht="12.75">
      <c r="A146" s="88"/>
      <c r="B146" s="89"/>
      <c r="C146" s="88"/>
      <c r="D146" s="88"/>
      <c r="E146" s="88"/>
      <c r="F146" s="88"/>
    </row>
    <row r="147" spans="3:5" ht="12.75">
      <c r="C147" s="88"/>
      <c r="E147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109:F123 C92:F106 C75:F89 D59 C60:E70 F59:F70 C44:F56 C27:F41 C12:F2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2013-05-22T06:28:26Z</cp:lastPrinted>
  <dcterms:created xsi:type="dcterms:W3CDTF">2000-06-29T12:02:40Z</dcterms:created>
  <dcterms:modified xsi:type="dcterms:W3CDTF">2013-05-23T07:56:30Z</dcterms:modified>
  <cp:category/>
  <cp:version/>
  <cp:contentType/>
  <cp:contentStatus/>
</cp:coreProperties>
</file>