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<sst xmlns="http://schemas.openxmlformats.org/spreadsheetml/2006/main" count="4193" uniqueCount="977">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</sst>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14" xfId="55" applyNumberFormat="1" applyFont="1" applyFill="1" applyBorder="1" applyAlignment="1" applyProtection="1">
      <alignment wrapText="1"/>
      <protection locked="0"/>
    </xf>
    <xf numFmtId="1" fontId="32" fillId="35" borderId="21" xfId="65" applyNumberFormat="1" applyFont="1" applyFill="1" applyBorder="1" applyAlignment="1" applyProtection="1">
      <alignment vertical="top" wrapText="1"/>
      <protection locked="0"/>
    </xf>
    <xf numFmtId="1" fontId="32" fillId="35" borderId="22" xfId="65" applyNumberFormat="1" applyFont="1" applyFill="1" applyBorder="1" applyAlignment="1" applyProtection="1">
      <alignment vertical="top" wrapText="1"/>
      <protection locked="0"/>
    </xf>
    <xf numFmtId="1" fontId="32" fillId="41" borderId="22" xfId="65" applyNumberFormat="1" applyFont="1" applyFill="1" applyBorder="1" applyAlignment="1" applyProtection="1">
      <alignment vertical="top" wrapText="1"/>
      <protection locked="0"/>
    </xf>
    <xf numFmtId="1" fontId="32" fillId="42" borderId="22" xfId="65" applyNumberFormat="1" applyFont="1" applyFill="1" applyBorder="1" applyAlignment="1" applyProtection="1">
      <alignment vertical="top" wrapText="1"/>
      <protection locked="0"/>
    </xf>
    <xf numFmtId="1" fontId="32" fillId="43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43830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43885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43466</v>
      </c>
    </row>
    <row r="10" spans="1:2" ht="15.75">
      <c r="A10" s="7" t="s">
        <v>2</v>
      </c>
      <c r="B10" s="543">
        <v>43830</v>
      </c>
    </row>
    <row r="11" spans="1:2" ht="15.75">
      <c r="A11" s="7" t="s">
        <v>950</v>
      </c>
      <c r="B11" s="543">
        <v>43885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0.07376957225507637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0.01897733480380536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0.05720108611230203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0.014114587885004285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1.0880132971462526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0.649697666496338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0.4014648271163345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0.2694600579117697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0.2694600579117697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0.2023714927885473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0.19133346518805397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0.190247346756182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0.3317652879273559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0.24675384410172435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13257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0.027328104224858537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0.2700167528911652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4.398857517697543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74099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380462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80680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7867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16564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18620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4062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582354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20495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696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234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1220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1454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15044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15044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911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889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22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911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169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28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197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567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621718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3917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3648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1447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2112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535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11659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130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1997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2695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137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445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796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6200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155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11228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1273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12656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30515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652233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104081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215589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2713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212876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319670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153931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153931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9206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163137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485105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6187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582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91731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648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92961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510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772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19073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657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113973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15963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873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27655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1258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16532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7909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1361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355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240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2158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46649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319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46968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652233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14685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22830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23330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28549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5842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19608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598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6734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122176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2296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22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75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2393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124569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10930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31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124538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10961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1454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1478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-24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9507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301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9206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135499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6118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53115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54665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10896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124794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1139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24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9516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15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9566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135499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135499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135499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123328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-68615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-34023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1448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-1139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-203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-15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17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20798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-41747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2115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-2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212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17383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6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1142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-20891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85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23703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-10382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-622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-2186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-2855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7743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43830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7650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43830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3733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43830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11383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43830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11383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43830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1273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43830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43830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43830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43830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43830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43830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43830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43830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43830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43830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43830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43830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43830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43830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43830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43830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43830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43830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43830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43830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43830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43830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43830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43830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43830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43830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43830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43830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43830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43830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43830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43830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43830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43830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43830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43830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43830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43830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43830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43830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43830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43830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43830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43830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43830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110045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43830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43830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43830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43830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110045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43830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43830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43830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43830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43830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43830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43830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43830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43830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43830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43830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43830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43830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-5964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43830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104081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43830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43830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43830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104081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43830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2427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43830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43830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43830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43830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2427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43830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43830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330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43830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43830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330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43830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43830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43830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43830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43830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43830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43830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43830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43830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-44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43830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2713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43830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43830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43830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2713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43830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43830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43830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43830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43830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43830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43830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43830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43830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43830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43830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43830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43830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43830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43830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43830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43830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43830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43830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43830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43830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43830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43830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214665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43830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43830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43830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43830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214665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43830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43830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43830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43830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43830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43830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43830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43830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43830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43830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43830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43830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43830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-1789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43830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212876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43830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43830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43830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212876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43830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149452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43830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43830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43830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43830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149452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43830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9206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43830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-3716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43830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-3386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43830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-330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43830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43830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43830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43830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43830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43830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43830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43830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43830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8195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43830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163137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43830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43830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43830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163137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43830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43830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43830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43830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43830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43830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43830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43830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43830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43830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43830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43830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43830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43830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43830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43830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43830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43830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43830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43830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43830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43830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43830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43830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43830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43830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43830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43830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43830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43830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43830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43830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43830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43830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43830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43830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43830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43830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43830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43830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43830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43830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43830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43830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43830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478887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43830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43830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43830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43830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478887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43830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9206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43830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-3386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43830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-3386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43830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43830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43830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43830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43830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43830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43830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43830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43830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43830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398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43830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485105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43830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43830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43830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485105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43830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7256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43830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43830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43830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43830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7256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43830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301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43830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-337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43830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-337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43830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43830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43830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43830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43830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43830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43830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43830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43830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43830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-1033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43830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6187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43830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43830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43830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6187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43830</v>
      </c>
      <c r="D461" s="99" t="s">
        <v>523</v>
      </c>
      <c r="E461" s="478">
        <v>1</v>
      </c>
      <c r="F461" s="99" t="s">
        <v>522</v>
      </c>
      <c r="H461" s="99">
        <f>'Справка 6'!D11</f>
        <v>73679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43830</v>
      </c>
      <c r="D462" s="99" t="s">
        <v>526</v>
      </c>
      <c r="E462" s="478">
        <v>1</v>
      </c>
      <c r="F462" s="99" t="s">
        <v>525</v>
      </c>
      <c r="H462" s="99">
        <f>'Справка 6'!D12</f>
        <v>399086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43830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43830</v>
      </c>
      <c r="D464" s="99" t="s">
        <v>532</v>
      </c>
      <c r="E464" s="478">
        <v>1</v>
      </c>
      <c r="F464" s="99" t="s">
        <v>531</v>
      </c>
      <c r="H464" s="99">
        <f>'Справка 6'!D14</f>
        <v>172795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43830</v>
      </c>
      <c r="D465" s="99" t="s">
        <v>535</v>
      </c>
      <c r="E465" s="478">
        <v>1</v>
      </c>
      <c r="F465" s="99" t="s">
        <v>534</v>
      </c>
      <c r="H465" s="99">
        <f>'Справка 6'!D15</f>
        <v>22189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43830</v>
      </c>
      <c r="D466" s="99" t="s">
        <v>537</v>
      </c>
      <c r="E466" s="478">
        <v>1</v>
      </c>
      <c r="F466" s="99" t="s">
        <v>536</v>
      </c>
      <c r="H466" s="99">
        <f>'Справка 6'!D16</f>
        <v>54729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43830</v>
      </c>
      <c r="D467" s="99" t="s">
        <v>540</v>
      </c>
      <c r="E467" s="478">
        <v>1</v>
      </c>
      <c r="F467" s="99" t="s">
        <v>539</v>
      </c>
      <c r="H467" s="99">
        <f>'Справка 6'!D17</f>
        <v>18724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43830</v>
      </c>
      <c r="D468" s="99" t="s">
        <v>543</v>
      </c>
      <c r="E468" s="478">
        <v>1</v>
      </c>
      <c r="F468" s="99" t="s">
        <v>542</v>
      </c>
      <c r="H468" s="99">
        <f>'Справка 6'!D18</f>
        <v>5092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43830</v>
      </c>
      <c r="D469" s="99" t="s">
        <v>545</v>
      </c>
      <c r="E469" s="478">
        <v>1</v>
      </c>
      <c r="F469" s="99" t="s">
        <v>804</v>
      </c>
      <c r="H469" s="99">
        <f>'Справка 6'!D19</f>
        <v>746294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43830</v>
      </c>
      <c r="D470" s="99" t="s">
        <v>547</v>
      </c>
      <c r="E470" s="478">
        <v>1</v>
      </c>
      <c r="F470" s="99" t="s">
        <v>546</v>
      </c>
      <c r="H470" s="99">
        <f>'Справка 6'!D20</f>
        <v>29657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43830</v>
      </c>
      <c r="D471" s="99" t="s">
        <v>549</v>
      </c>
      <c r="E471" s="478">
        <v>1</v>
      </c>
      <c r="F471" s="99" t="s">
        <v>548</v>
      </c>
      <c r="H471" s="99">
        <f>'Справка 6'!D21</f>
        <v>386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43830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43830</v>
      </c>
      <c r="D473" s="99" t="s">
        <v>555</v>
      </c>
      <c r="E473" s="478">
        <v>1</v>
      </c>
      <c r="F473" s="99" t="s">
        <v>554</v>
      </c>
      <c r="H473" s="99">
        <f>'Справка 6'!D24</f>
        <v>3271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43830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43830</v>
      </c>
      <c r="D475" s="99" t="s">
        <v>558</v>
      </c>
      <c r="E475" s="478">
        <v>1</v>
      </c>
      <c r="F475" s="99" t="s">
        <v>542</v>
      </c>
      <c r="H475" s="99">
        <f>'Справка 6'!D26</f>
        <v>3322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43830</v>
      </c>
      <c r="D476" s="99" t="s">
        <v>560</v>
      </c>
      <c r="E476" s="478">
        <v>1</v>
      </c>
      <c r="F476" s="99" t="s">
        <v>838</v>
      </c>
      <c r="H476" s="99">
        <f>'Справка 6'!D27</f>
        <v>6593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43830</v>
      </c>
      <c r="D477" s="99" t="s">
        <v>562</v>
      </c>
      <c r="E477" s="478">
        <v>1</v>
      </c>
      <c r="F477" s="99" t="s">
        <v>561</v>
      </c>
      <c r="H477" s="99">
        <f>'Справка 6'!D29</f>
        <v>887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43830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43830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43830</v>
      </c>
      <c r="D480" s="99" t="s">
        <v>565</v>
      </c>
      <c r="E480" s="478">
        <v>1</v>
      </c>
      <c r="F480" s="99" t="s">
        <v>113</v>
      </c>
      <c r="H480" s="99">
        <f>'Справка 6'!D32</f>
        <v>858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43830</v>
      </c>
      <c r="D481" s="99" t="s">
        <v>566</v>
      </c>
      <c r="E481" s="478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43830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43830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43830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43830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43830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43830</v>
      </c>
      <c r="D487" s="99" t="s">
        <v>576</v>
      </c>
      <c r="E487" s="478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43830</v>
      </c>
      <c r="D488" s="99" t="s">
        <v>578</v>
      </c>
      <c r="E488" s="478">
        <v>1</v>
      </c>
      <c r="F488" s="99" t="s">
        <v>803</v>
      </c>
      <c r="H488" s="99">
        <f>'Справка 6'!D40</f>
        <v>887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43830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43830</v>
      </c>
      <c r="D490" s="99" t="s">
        <v>583</v>
      </c>
      <c r="E490" s="478">
        <v>1</v>
      </c>
      <c r="F490" s="99" t="s">
        <v>582</v>
      </c>
      <c r="H490" s="99">
        <f>'Справка 6'!D42</f>
        <v>801421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43830</v>
      </c>
      <c r="D491" s="99" t="s">
        <v>523</v>
      </c>
      <c r="E491" s="478">
        <v>2</v>
      </c>
      <c r="F491" s="99" t="s">
        <v>522</v>
      </c>
      <c r="H491" s="99">
        <f>'Справка 6'!E11</f>
        <v>422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43830</v>
      </c>
      <c r="D492" s="99" t="s">
        <v>526</v>
      </c>
      <c r="E492" s="478">
        <v>2</v>
      </c>
      <c r="F492" s="99" t="s">
        <v>525</v>
      </c>
      <c r="H492" s="99">
        <f>'Справка 6'!E12</f>
        <v>28013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43830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43830</v>
      </c>
      <c r="D494" s="99" t="s">
        <v>532</v>
      </c>
      <c r="E494" s="478">
        <v>2</v>
      </c>
      <c r="F494" s="99" t="s">
        <v>531</v>
      </c>
      <c r="H494" s="99">
        <f>'Справка 6'!E14</f>
        <v>9037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43830</v>
      </c>
      <c r="D495" s="99" t="s">
        <v>535</v>
      </c>
      <c r="E495" s="478">
        <v>2</v>
      </c>
      <c r="F495" s="99" t="s">
        <v>534</v>
      </c>
      <c r="H495" s="99">
        <f>'Справка 6'!E15</f>
        <v>493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43830</v>
      </c>
      <c r="D496" s="99" t="s">
        <v>537</v>
      </c>
      <c r="E496" s="478">
        <v>2</v>
      </c>
      <c r="F496" s="99" t="s">
        <v>536</v>
      </c>
      <c r="H496" s="99">
        <f>'Справка 6'!E16</f>
        <v>3176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43830</v>
      </c>
      <c r="D497" s="99" t="s">
        <v>540</v>
      </c>
      <c r="E497" s="478">
        <v>2</v>
      </c>
      <c r="F497" s="99" t="s">
        <v>539</v>
      </c>
      <c r="H497" s="99">
        <f>'Справка 6'!E17</f>
        <v>41473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43830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43830</v>
      </c>
      <c r="D499" s="99" t="s">
        <v>545</v>
      </c>
      <c r="E499" s="478">
        <v>2</v>
      </c>
      <c r="F499" s="99" t="s">
        <v>804</v>
      </c>
      <c r="H499" s="99">
        <f>'Справка 6'!E19</f>
        <v>82614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43830</v>
      </c>
      <c r="D500" s="99" t="s">
        <v>547</v>
      </c>
      <c r="E500" s="478">
        <v>2</v>
      </c>
      <c r="F500" s="99" t="s">
        <v>546</v>
      </c>
      <c r="H500" s="99">
        <f>'Справка 6'!E20</f>
        <v>1530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43830</v>
      </c>
      <c r="D501" s="99" t="s">
        <v>549</v>
      </c>
      <c r="E501" s="478">
        <v>2</v>
      </c>
      <c r="F501" s="99" t="s">
        <v>548</v>
      </c>
      <c r="H501" s="99">
        <f>'Справка 6'!E21</f>
        <v>428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43830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43830</v>
      </c>
      <c r="D503" s="99" t="s">
        <v>555</v>
      </c>
      <c r="E503" s="478">
        <v>2</v>
      </c>
      <c r="F503" s="99" t="s">
        <v>554</v>
      </c>
      <c r="H503" s="99">
        <f>'Справка 6'!E24</f>
        <v>166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43830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43830</v>
      </c>
      <c r="D505" s="99" t="s">
        <v>558</v>
      </c>
      <c r="E505" s="478">
        <v>2</v>
      </c>
      <c r="F505" s="99" t="s">
        <v>542</v>
      </c>
      <c r="H505" s="99">
        <f>'Справка 6'!E26</f>
        <v>57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43830</v>
      </c>
      <c r="D506" s="99" t="s">
        <v>560</v>
      </c>
      <c r="E506" s="478">
        <v>2</v>
      </c>
      <c r="F506" s="99" t="s">
        <v>838</v>
      </c>
      <c r="H506" s="99">
        <f>'Справка 6'!E27</f>
        <v>223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43830</v>
      </c>
      <c r="D507" s="99" t="s">
        <v>562</v>
      </c>
      <c r="E507" s="478">
        <v>2</v>
      </c>
      <c r="F507" s="99" t="s">
        <v>561</v>
      </c>
      <c r="H507" s="99">
        <f>'Справка 6'!E29</f>
        <v>31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43830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43830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43830</v>
      </c>
      <c r="D510" s="99" t="s">
        <v>565</v>
      </c>
      <c r="E510" s="478">
        <v>2</v>
      </c>
      <c r="F510" s="99" t="s">
        <v>113</v>
      </c>
      <c r="H510" s="99">
        <f>'Справка 6'!E32</f>
        <v>31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43830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43830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43830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43830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43830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43830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43830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43830</v>
      </c>
      <c r="D518" s="99" t="s">
        <v>578</v>
      </c>
      <c r="E518" s="478">
        <v>2</v>
      </c>
      <c r="F518" s="99" t="s">
        <v>803</v>
      </c>
      <c r="H518" s="99">
        <f>'Справка 6'!E40</f>
        <v>31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43830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43830</v>
      </c>
      <c r="D520" s="99" t="s">
        <v>583</v>
      </c>
      <c r="E520" s="478">
        <v>2</v>
      </c>
      <c r="F520" s="99" t="s">
        <v>582</v>
      </c>
      <c r="H520" s="99">
        <f>'Справка 6'!E42</f>
        <v>84826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43830</v>
      </c>
      <c r="D521" s="99" t="s">
        <v>523</v>
      </c>
      <c r="E521" s="478">
        <v>3</v>
      </c>
      <c r="F521" s="99" t="s">
        <v>522</v>
      </c>
      <c r="H521" s="99">
        <f>'Справка 6'!F11</f>
        <v>2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43830</v>
      </c>
      <c r="D522" s="99" t="s">
        <v>526</v>
      </c>
      <c r="E522" s="478">
        <v>3</v>
      </c>
      <c r="F522" s="99" t="s">
        <v>525</v>
      </c>
      <c r="H522" s="99">
        <f>'Справка 6'!F12</f>
        <v>22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43830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43830</v>
      </c>
      <c r="D524" s="99" t="s">
        <v>532</v>
      </c>
      <c r="E524" s="478">
        <v>3</v>
      </c>
      <c r="F524" s="99" t="s">
        <v>531</v>
      </c>
      <c r="H524" s="99">
        <f>'Справка 6'!F14</f>
        <v>517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43830</v>
      </c>
      <c r="D525" s="99" t="s">
        <v>535</v>
      </c>
      <c r="E525" s="478">
        <v>3</v>
      </c>
      <c r="F525" s="99" t="s">
        <v>534</v>
      </c>
      <c r="H525" s="99">
        <f>'Справка 6'!F15</f>
        <v>1071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43830</v>
      </c>
      <c r="D526" s="99" t="s">
        <v>537</v>
      </c>
      <c r="E526" s="478">
        <v>3</v>
      </c>
      <c r="F526" s="99" t="s">
        <v>536</v>
      </c>
      <c r="H526" s="99">
        <f>'Справка 6'!F16</f>
        <v>401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43830</v>
      </c>
      <c r="D527" s="99" t="s">
        <v>540</v>
      </c>
      <c r="E527" s="478">
        <v>3</v>
      </c>
      <c r="F527" s="99" t="s">
        <v>539</v>
      </c>
      <c r="H527" s="99">
        <f>'Справка 6'!F17</f>
        <v>41060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43830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43830</v>
      </c>
      <c r="D529" s="99" t="s">
        <v>545</v>
      </c>
      <c r="E529" s="478">
        <v>3</v>
      </c>
      <c r="F529" s="99" t="s">
        <v>804</v>
      </c>
      <c r="H529" s="99">
        <f>'Справка 6'!F19</f>
        <v>43073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43830</v>
      </c>
      <c r="D530" s="99" t="s">
        <v>547</v>
      </c>
      <c r="E530" s="478">
        <v>3</v>
      </c>
      <c r="F530" s="99" t="s">
        <v>546</v>
      </c>
      <c r="H530" s="99">
        <f>'Справка 6'!F20</f>
        <v>10960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43830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43830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43830</v>
      </c>
      <c r="D533" s="99" t="s">
        <v>555</v>
      </c>
      <c r="E533" s="478">
        <v>3</v>
      </c>
      <c r="F533" s="99" t="s">
        <v>554</v>
      </c>
      <c r="H533" s="99">
        <f>'Справка 6'!F24</f>
        <v>16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43830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43830</v>
      </c>
      <c r="D535" s="99" t="s">
        <v>558</v>
      </c>
      <c r="E535" s="478">
        <v>3</v>
      </c>
      <c r="F535" s="99" t="s">
        <v>542</v>
      </c>
      <c r="H535" s="99">
        <f>'Справка 6'!F26</f>
        <v>841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43830</v>
      </c>
      <c r="D536" s="99" t="s">
        <v>560</v>
      </c>
      <c r="E536" s="478">
        <v>3</v>
      </c>
      <c r="F536" s="99" t="s">
        <v>838</v>
      </c>
      <c r="H536" s="99">
        <f>'Справка 6'!F27</f>
        <v>857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43830</v>
      </c>
      <c r="D537" s="99" t="s">
        <v>562</v>
      </c>
      <c r="E537" s="478">
        <v>3</v>
      </c>
      <c r="F537" s="99" t="s">
        <v>561</v>
      </c>
      <c r="H537" s="99">
        <f>'Справка 6'!F29</f>
        <v>7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43830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43830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43830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43830</v>
      </c>
      <c r="D541" s="99" t="s">
        <v>566</v>
      </c>
      <c r="E541" s="478">
        <v>3</v>
      </c>
      <c r="F541" s="99" t="s">
        <v>115</v>
      </c>
      <c r="H541" s="99">
        <f>'Справка 6'!F33</f>
        <v>7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43830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43830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43830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43830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43830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43830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43830</v>
      </c>
      <c r="D548" s="99" t="s">
        <v>578</v>
      </c>
      <c r="E548" s="478">
        <v>3</v>
      </c>
      <c r="F548" s="99" t="s">
        <v>803</v>
      </c>
      <c r="H548" s="99">
        <f>'Справка 6'!F40</f>
        <v>7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43830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43830</v>
      </c>
      <c r="D550" s="99" t="s">
        <v>583</v>
      </c>
      <c r="E550" s="478">
        <v>3</v>
      </c>
      <c r="F550" s="99" t="s">
        <v>582</v>
      </c>
      <c r="H550" s="99">
        <f>'Справка 6'!F42</f>
        <v>54897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43830</v>
      </c>
      <c r="D551" s="99" t="s">
        <v>523</v>
      </c>
      <c r="E551" s="478">
        <v>4</v>
      </c>
      <c r="F551" s="99" t="s">
        <v>522</v>
      </c>
      <c r="H551" s="99">
        <f>'Справка 6'!G11</f>
        <v>74099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43830</v>
      </c>
      <c r="D552" s="99" t="s">
        <v>526</v>
      </c>
      <c r="E552" s="478">
        <v>4</v>
      </c>
      <c r="F552" s="99" t="s">
        <v>525</v>
      </c>
      <c r="H552" s="99">
        <f>'Справка 6'!G12</f>
        <v>427077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43830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43830</v>
      </c>
      <c r="D554" s="99" t="s">
        <v>532</v>
      </c>
      <c r="E554" s="478">
        <v>4</v>
      </c>
      <c r="F554" s="99" t="s">
        <v>531</v>
      </c>
      <c r="H554" s="99">
        <f>'Справка 6'!G14</f>
        <v>181315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43830</v>
      </c>
      <c r="D555" s="99" t="s">
        <v>535</v>
      </c>
      <c r="E555" s="478">
        <v>4</v>
      </c>
      <c r="F555" s="99" t="s">
        <v>534</v>
      </c>
      <c r="H555" s="99">
        <f>'Справка 6'!G15</f>
        <v>21611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43830</v>
      </c>
      <c r="D556" s="99" t="s">
        <v>537</v>
      </c>
      <c r="E556" s="478">
        <v>4</v>
      </c>
      <c r="F556" s="99" t="s">
        <v>536</v>
      </c>
      <c r="H556" s="99">
        <f>'Справка 6'!G16</f>
        <v>57504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43830</v>
      </c>
      <c r="D557" s="99" t="s">
        <v>540</v>
      </c>
      <c r="E557" s="478">
        <v>4</v>
      </c>
      <c r="F557" s="99" t="s">
        <v>539</v>
      </c>
      <c r="H557" s="99">
        <f>'Справка 6'!G17</f>
        <v>19137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43830</v>
      </c>
      <c r="D558" s="99" t="s">
        <v>543</v>
      </c>
      <c r="E558" s="478">
        <v>4</v>
      </c>
      <c r="F558" s="99" t="s">
        <v>542</v>
      </c>
      <c r="H558" s="99">
        <f>'Справка 6'!G18</f>
        <v>5092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43830</v>
      </c>
      <c r="D559" s="99" t="s">
        <v>545</v>
      </c>
      <c r="E559" s="478">
        <v>4</v>
      </c>
      <c r="F559" s="99" t="s">
        <v>804</v>
      </c>
      <c r="H559" s="99">
        <f>'Справка 6'!G19</f>
        <v>785835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43830</v>
      </c>
      <c r="D560" s="99" t="s">
        <v>547</v>
      </c>
      <c r="E560" s="478">
        <v>4</v>
      </c>
      <c r="F560" s="99" t="s">
        <v>546</v>
      </c>
      <c r="H560" s="99">
        <f>'Справка 6'!G20</f>
        <v>20227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43830</v>
      </c>
      <c r="D561" s="99" t="s">
        <v>549</v>
      </c>
      <c r="E561" s="478">
        <v>4</v>
      </c>
      <c r="F561" s="99" t="s">
        <v>548</v>
      </c>
      <c r="H561" s="99">
        <f>'Справка 6'!G21</f>
        <v>814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43830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43830</v>
      </c>
      <c r="D563" s="99" t="s">
        <v>555</v>
      </c>
      <c r="E563" s="478">
        <v>4</v>
      </c>
      <c r="F563" s="99" t="s">
        <v>554</v>
      </c>
      <c r="H563" s="99">
        <f>'Справка 6'!G24</f>
        <v>3421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43830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43830</v>
      </c>
      <c r="D565" s="99" t="s">
        <v>558</v>
      </c>
      <c r="E565" s="478">
        <v>4</v>
      </c>
      <c r="F565" s="99" t="s">
        <v>542</v>
      </c>
      <c r="H565" s="99">
        <f>'Справка 6'!G26</f>
        <v>2538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43830</v>
      </c>
      <c r="D566" s="99" t="s">
        <v>560</v>
      </c>
      <c r="E566" s="478">
        <v>4</v>
      </c>
      <c r="F566" s="99" t="s">
        <v>838</v>
      </c>
      <c r="H566" s="99">
        <f>'Справка 6'!G27</f>
        <v>5959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43830</v>
      </c>
      <c r="D567" s="99" t="s">
        <v>562</v>
      </c>
      <c r="E567" s="478">
        <v>4</v>
      </c>
      <c r="F567" s="99" t="s">
        <v>561</v>
      </c>
      <c r="H567" s="99">
        <f>'Справка 6'!G29</f>
        <v>911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43830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43830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43830</v>
      </c>
      <c r="D570" s="99" t="s">
        <v>565</v>
      </c>
      <c r="E570" s="478">
        <v>4</v>
      </c>
      <c r="F570" s="99" t="s">
        <v>113</v>
      </c>
      <c r="H570" s="99">
        <f>'Справка 6'!G32</f>
        <v>889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43830</v>
      </c>
      <c r="D571" s="99" t="s">
        <v>566</v>
      </c>
      <c r="E571" s="478">
        <v>4</v>
      </c>
      <c r="F571" s="99" t="s">
        <v>115</v>
      </c>
      <c r="H571" s="99">
        <f>'Справка 6'!G33</f>
        <v>22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43830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43830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43830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43830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43830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43830</v>
      </c>
      <c r="D577" s="99" t="s">
        <v>576</v>
      </c>
      <c r="E577" s="478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43830</v>
      </c>
      <c r="D578" s="99" t="s">
        <v>578</v>
      </c>
      <c r="E578" s="478">
        <v>4</v>
      </c>
      <c r="F578" s="99" t="s">
        <v>803</v>
      </c>
      <c r="H578" s="99">
        <f>'Справка 6'!G40</f>
        <v>911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43830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43830</v>
      </c>
      <c r="D580" s="99" t="s">
        <v>583</v>
      </c>
      <c r="E580" s="478">
        <v>4</v>
      </c>
      <c r="F580" s="99" t="s">
        <v>582</v>
      </c>
      <c r="H580" s="99">
        <f>'Справка 6'!G42</f>
        <v>831350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43830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43830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43830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43830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43830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43830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43830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43830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43830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43830</v>
      </c>
      <c r="D590" s="99" t="s">
        <v>547</v>
      </c>
      <c r="E590" s="478">
        <v>5</v>
      </c>
      <c r="F590" s="99" t="s">
        <v>546</v>
      </c>
      <c r="H590" s="99">
        <f>'Справка 6'!H20</f>
        <v>523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43830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43830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43830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43830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43830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43830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43830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43830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43830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43830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43830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43830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43830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43830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43830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43830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43830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43830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43830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43830</v>
      </c>
      <c r="D610" s="99" t="s">
        <v>583</v>
      </c>
      <c r="E610" s="478">
        <v>5</v>
      </c>
      <c r="F610" s="99" t="s">
        <v>582</v>
      </c>
      <c r="H610" s="99">
        <f>'Справка 6'!H42</f>
        <v>523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43830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43830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43830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43830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43830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43830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43830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43830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43830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43830</v>
      </c>
      <c r="D620" s="99" t="s">
        <v>547</v>
      </c>
      <c r="E620" s="478">
        <v>6</v>
      </c>
      <c r="F620" s="99" t="s">
        <v>546</v>
      </c>
      <c r="H620" s="99">
        <f>'Справка 6'!I20</f>
        <v>255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43830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43830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43830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43830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43830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43830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43830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43830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43830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43830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43830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43830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43830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43830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43830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43830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43830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43830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43830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43830</v>
      </c>
      <c r="D640" s="99" t="s">
        <v>583</v>
      </c>
      <c r="E640" s="478">
        <v>6</v>
      </c>
      <c r="F640" s="99" t="s">
        <v>582</v>
      </c>
      <c r="H640" s="99">
        <f>'Справка 6'!I42</f>
        <v>255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43830</v>
      </c>
      <c r="D641" s="99" t="s">
        <v>523</v>
      </c>
      <c r="E641" s="478">
        <v>7</v>
      </c>
      <c r="F641" s="99" t="s">
        <v>522</v>
      </c>
      <c r="H641" s="99">
        <f>'Справка 6'!J11</f>
        <v>74099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43830</v>
      </c>
      <c r="D642" s="99" t="s">
        <v>526</v>
      </c>
      <c r="E642" s="478">
        <v>7</v>
      </c>
      <c r="F642" s="99" t="s">
        <v>525</v>
      </c>
      <c r="H642" s="99">
        <f>'Справка 6'!J12</f>
        <v>427077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43830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43830</v>
      </c>
      <c r="D644" s="99" t="s">
        <v>532</v>
      </c>
      <c r="E644" s="478">
        <v>7</v>
      </c>
      <c r="F644" s="99" t="s">
        <v>531</v>
      </c>
      <c r="H644" s="99">
        <f>'Справка 6'!J14</f>
        <v>181315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43830</v>
      </c>
      <c r="D645" s="99" t="s">
        <v>535</v>
      </c>
      <c r="E645" s="478">
        <v>7</v>
      </c>
      <c r="F645" s="99" t="s">
        <v>534</v>
      </c>
      <c r="H645" s="99">
        <f>'Справка 6'!J15</f>
        <v>21611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43830</v>
      </c>
      <c r="D646" s="99" t="s">
        <v>537</v>
      </c>
      <c r="E646" s="478">
        <v>7</v>
      </c>
      <c r="F646" s="99" t="s">
        <v>536</v>
      </c>
      <c r="H646" s="99">
        <f>'Справка 6'!J16</f>
        <v>57504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43830</v>
      </c>
      <c r="D647" s="99" t="s">
        <v>540</v>
      </c>
      <c r="E647" s="478">
        <v>7</v>
      </c>
      <c r="F647" s="99" t="s">
        <v>539</v>
      </c>
      <c r="H647" s="99">
        <f>'Справка 6'!J17</f>
        <v>19137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43830</v>
      </c>
      <c r="D648" s="99" t="s">
        <v>543</v>
      </c>
      <c r="E648" s="478">
        <v>7</v>
      </c>
      <c r="F648" s="99" t="s">
        <v>542</v>
      </c>
      <c r="H648" s="99">
        <f>'Справка 6'!J18</f>
        <v>5092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43830</v>
      </c>
      <c r="D649" s="99" t="s">
        <v>545</v>
      </c>
      <c r="E649" s="478">
        <v>7</v>
      </c>
      <c r="F649" s="99" t="s">
        <v>804</v>
      </c>
      <c r="H649" s="99">
        <f>'Справка 6'!J19</f>
        <v>785835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43830</v>
      </c>
      <c r="D650" s="99" t="s">
        <v>547</v>
      </c>
      <c r="E650" s="478">
        <v>7</v>
      </c>
      <c r="F650" s="99" t="s">
        <v>546</v>
      </c>
      <c r="H650" s="99">
        <f>'Справка 6'!J20</f>
        <v>20495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43830</v>
      </c>
      <c r="D651" s="99" t="s">
        <v>549</v>
      </c>
      <c r="E651" s="478">
        <v>7</v>
      </c>
      <c r="F651" s="99" t="s">
        <v>548</v>
      </c>
      <c r="H651" s="99">
        <f>'Справка 6'!J21</f>
        <v>814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43830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43830</v>
      </c>
      <c r="D653" s="99" t="s">
        <v>555</v>
      </c>
      <c r="E653" s="478">
        <v>7</v>
      </c>
      <c r="F653" s="99" t="s">
        <v>554</v>
      </c>
      <c r="H653" s="99">
        <f>'Справка 6'!J24</f>
        <v>3421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43830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43830</v>
      </c>
      <c r="D655" s="99" t="s">
        <v>558</v>
      </c>
      <c r="E655" s="478">
        <v>7</v>
      </c>
      <c r="F655" s="99" t="s">
        <v>542</v>
      </c>
      <c r="H655" s="99">
        <f>'Справка 6'!J26</f>
        <v>2538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43830</v>
      </c>
      <c r="D656" s="99" t="s">
        <v>560</v>
      </c>
      <c r="E656" s="478">
        <v>7</v>
      </c>
      <c r="F656" s="99" t="s">
        <v>838</v>
      </c>
      <c r="H656" s="99">
        <f>'Справка 6'!J27</f>
        <v>5959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43830</v>
      </c>
      <c r="D657" s="99" t="s">
        <v>562</v>
      </c>
      <c r="E657" s="478">
        <v>7</v>
      </c>
      <c r="F657" s="99" t="s">
        <v>561</v>
      </c>
      <c r="H657" s="99">
        <f>'Справка 6'!J29</f>
        <v>911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43830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43830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43830</v>
      </c>
      <c r="D660" s="99" t="s">
        <v>565</v>
      </c>
      <c r="E660" s="478">
        <v>7</v>
      </c>
      <c r="F660" s="99" t="s">
        <v>113</v>
      </c>
      <c r="H660" s="99">
        <f>'Справка 6'!J32</f>
        <v>889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43830</v>
      </c>
      <c r="D661" s="99" t="s">
        <v>566</v>
      </c>
      <c r="E661" s="478">
        <v>7</v>
      </c>
      <c r="F661" s="99" t="s">
        <v>115</v>
      </c>
      <c r="H661" s="99">
        <f>'Справка 6'!J33</f>
        <v>22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43830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43830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43830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43830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43830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43830</v>
      </c>
      <c r="D667" s="99" t="s">
        <v>576</v>
      </c>
      <c r="E667" s="478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43830</v>
      </c>
      <c r="D668" s="99" t="s">
        <v>578</v>
      </c>
      <c r="E668" s="478">
        <v>7</v>
      </c>
      <c r="F668" s="99" t="s">
        <v>803</v>
      </c>
      <c r="H668" s="99">
        <f>'Справка 6'!J40</f>
        <v>911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43830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43830</v>
      </c>
      <c r="D670" s="99" t="s">
        <v>583</v>
      </c>
      <c r="E670" s="478">
        <v>7</v>
      </c>
      <c r="F670" s="99" t="s">
        <v>582</v>
      </c>
      <c r="H670" s="99">
        <f>'Справка 6'!J42</f>
        <v>831618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43830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43830</v>
      </c>
      <c r="D672" s="99" t="s">
        <v>526</v>
      </c>
      <c r="E672" s="478">
        <v>8</v>
      </c>
      <c r="F672" s="99" t="s">
        <v>525</v>
      </c>
      <c r="H672" s="99">
        <f>'Справка 6'!K12</f>
        <v>38047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43830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43830</v>
      </c>
      <c r="D674" s="99" t="s">
        <v>532</v>
      </c>
      <c r="E674" s="478">
        <v>8</v>
      </c>
      <c r="F674" s="99" t="s">
        <v>531</v>
      </c>
      <c r="H674" s="99">
        <f>'Справка 6'!K14</f>
        <v>92462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43830</v>
      </c>
      <c r="D675" s="99" t="s">
        <v>535</v>
      </c>
      <c r="E675" s="478">
        <v>8</v>
      </c>
      <c r="F675" s="99" t="s">
        <v>534</v>
      </c>
      <c r="H675" s="99">
        <f>'Справка 6'!K15</f>
        <v>13348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43830</v>
      </c>
      <c r="D676" s="99" t="s">
        <v>537</v>
      </c>
      <c r="E676" s="478">
        <v>8</v>
      </c>
      <c r="F676" s="99" t="s">
        <v>536</v>
      </c>
      <c r="H676" s="99">
        <f>'Справка 6'!K16</f>
        <v>37072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43830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43830</v>
      </c>
      <c r="D678" s="99" t="s">
        <v>543</v>
      </c>
      <c r="E678" s="478">
        <v>8</v>
      </c>
      <c r="F678" s="99" t="s">
        <v>542</v>
      </c>
      <c r="H678" s="99">
        <f>'Справка 6'!K18</f>
        <v>781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43830</v>
      </c>
      <c r="D679" s="99" t="s">
        <v>545</v>
      </c>
      <c r="E679" s="478">
        <v>8</v>
      </c>
      <c r="F679" s="99" t="s">
        <v>804</v>
      </c>
      <c r="H679" s="99">
        <f>'Справка 6'!K19</f>
        <v>182227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43830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43830</v>
      </c>
      <c r="D681" s="99" t="s">
        <v>549</v>
      </c>
      <c r="E681" s="478">
        <v>8</v>
      </c>
      <c r="F681" s="99" t="s">
        <v>548</v>
      </c>
      <c r="H681" s="99">
        <f>'Справка 6'!K21</f>
        <v>80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43830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43830</v>
      </c>
      <c r="D683" s="99" t="s">
        <v>555</v>
      </c>
      <c r="E683" s="478">
        <v>8</v>
      </c>
      <c r="F683" s="99" t="s">
        <v>554</v>
      </c>
      <c r="H683" s="99">
        <f>'Справка 6'!K24</f>
        <v>3114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43830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43830</v>
      </c>
      <c r="D685" s="99" t="s">
        <v>558</v>
      </c>
      <c r="E685" s="478">
        <v>8</v>
      </c>
      <c r="F685" s="99" t="s">
        <v>542</v>
      </c>
      <c r="H685" s="99">
        <f>'Справка 6'!K26</f>
        <v>1560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43830</v>
      </c>
      <c r="D686" s="99" t="s">
        <v>560</v>
      </c>
      <c r="E686" s="478">
        <v>8</v>
      </c>
      <c r="F686" s="99" t="s">
        <v>838</v>
      </c>
      <c r="H686" s="99">
        <f>'Справка 6'!K27</f>
        <v>4674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43830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43830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43830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43830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43830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43830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43830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43830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43830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43830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43830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43830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43830</v>
      </c>
      <c r="D699" s="99" t="s">
        <v>581</v>
      </c>
      <c r="E699" s="478">
        <v>8</v>
      </c>
      <c r="F699" s="99" t="s">
        <v>580</v>
      </c>
      <c r="H699" s="99">
        <f>'Справка 6'!K41</f>
        <v>2560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43830</v>
      </c>
      <c r="D700" s="99" t="s">
        <v>583</v>
      </c>
      <c r="E700" s="478">
        <v>8</v>
      </c>
      <c r="F700" s="99" t="s">
        <v>582</v>
      </c>
      <c r="H700" s="99">
        <f>'Справка 6'!K42</f>
        <v>189541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43830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43830</v>
      </c>
      <c r="D702" s="99" t="s">
        <v>526</v>
      </c>
      <c r="E702" s="478">
        <v>9</v>
      </c>
      <c r="F702" s="99" t="s">
        <v>525</v>
      </c>
      <c r="H702" s="99">
        <f>'Справка 6'!L12</f>
        <v>8574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43830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43830</v>
      </c>
      <c r="D704" s="99" t="s">
        <v>532</v>
      </c>
      <c r="E704" s="478">
        <v>9</v>
      </c>
      <c r="F704" s="99" t="s">
        <v>531</v>
      </c>
      <c r="H704" s="99">
        <f>'Справка 6'!L14</f>
        <v>8614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43830</v>
      </c>
      <c r="D705" s="99" t="s">
        <v>535</v>
      </c>
      <c r="E705" s="478">
        <v>9</v>
      </c>
      <c r="F705" s="99" t="s">
        <v>534</v>
      </c>
      <c r="H705" s="99">
        <f>'Справка 6'!L15</f>
        <v>1334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43830</v>
      </c>
      <c r="D706" s="99" t="s">
        <v>537</v>
      </c>
      <c r="E706" s="478">
        <v>9</v>
      </c>
      <c r="F706" s="99" t="s">
        <v>536</v>
      </c>
      <c r="H706" s="99">
        <f>'Справка 6'!L16</f>
        <v>4253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43830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43830</v>
      </c>
      <c r="D708" s="99" t="s">
        <v>543</v>
      </c>
      <c r="E708" s="478">
        <v>9</v>
      </c>
      <c r="F708" s="99" t="s">
        <v>542</v>
      </c>
      <c r="H708" s="99">
        <f>'Справка 6'!L18</f>
        <v>249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43830</v>
      </c>
      <c r="D709" s="99" t="s">
        <v>545</v>
      </c>
      <c r="E709" s="478">
        <v>9</v>
      </c>
      <c r="F709" s="99" t="s">
        <v>804</v>
      </c>
      <c r="H709" s="99">
        <f>'Справка 6'!L19</f>
        <v>23024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43830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43830</v>
      </c>
      <c r="D711" s="99" t="s">
        <v>549</v>
      </c>
      <c r="E711" s="478">
        <v>9</v>
      </c>
      <c r="F711" s="99" t="s">
        <v>548</v>
      </c>
      <c r="H711" s="99">
        <f>'Справка 6'!L21</f>
        <v>38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43830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43830</v>
      </c>
      <c r="D713" s="99" t="s">
        <v>555</v>
      </c>
      <c r="E713" s="478">
        <v>9</v>
      </c>
      <c r="F713" s="99" t="s">
        <v>554</v>
      </c>
      <c r="H713" s="99">
        <f>'Справка 6'!L24</f>
        <v>89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43830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43830</v>
      </c>
      <c r="D715" s="99" t="s">
        <v>558</v>
      </c>
      <c r="E715" s="478">
        <v>9</v>
      </c>
      <c r="F715" s="99" t="s">
        <v>542</v>
      </c>
      <c r="H715" s="99">
        <f>'Справка 6'!L26</f>
        <v>179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43830</v>
      </c>
      <c r="D716" s="99" t="s">
        <v>560</v>
      </c>
      <c r="E716" s="478">
        <v>9</v>
      </c>
      <c r="F716" s="99" t="s">
        <v>838</v>
      </c>
      <c r="H716" s="99">
        <f>'Справка 6'!L27</f>
        <v>268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43830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43830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43830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43830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43830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43830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43830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43830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43830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43830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43830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43830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43830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43830</v>
      </c>
      <c r="D730" s="99" t="s">
        <v>583</v>
      </c>
      <c r="E730" s="478">
        <v>9</v>
      </c>
      <c r="F730" s="99" t="s">
        <v>582</v>
      </c>
      <c r="H730" s="99">
        <f>'Справка 6'!L42</f>
        <v>23330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43830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43830</v>
      </c>
      <c r="D732" s="99" t="s">
        <v>526</v>
      </c>
      <c r="E732" s="478">
        <v>10</v>
      </c>
      <c r="F732" s="99" t="s">
        <v>525</v>
      </c>
      <c r="H732" s="99">
        <f>'Справка 6'!M12</f>
        <v>6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43830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43830</v>
      </c>
      <c r="D734" s="99" t="s">
        <v>532</v>
      </c>
      <c r="E734" s="478">
        <v>10</v>
      </c>
      <c r="F734" s="99" t="s">
        <v>531</v>
      </c>
      <c r="H734" s="99">
        <f>'Справка 6'!M14</f>
        <v>441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43830</v>
      </c>
      <c r="D735" s="99" t="s">
        <v>535</v>
      </c>
      <c r="E735" s="478">
        <v>10</v>
      </c>
      <c r="F735" s="99" t="s">
        <v>534</v>
      </c>
      <c r="H735" s="99">
        <f>'Справка 6'!M15</f>
        <v>938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43830</v>
      </c>
      <c r="D736" s="99" t="s">
        <v>537</v>
      </c>
      <c r="E736" s="478">
        <v>10</v>
      </c>
      <c r="F736" s="99" t="s">
        <v>536</v>
      </c>
      <c r="H736" s="99">
        <f>'Справка 6'!M16</f>
        <v>385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43830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43830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43830</v>
      </c>
      <c r="D739" s="99" t="s">
        <v>545</v>
      </c>
      <c r="E739" s="478">
        <v>10</v>
      </c>
      <c r="F739" s="99" t="s">
        <v>804</v>
      </c>
      <c r="H739" s="99">
        <f>'Справка 6'!M19</f>
        <v>1770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43830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43830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43830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43830</v>
      </c>
      <c r="D743" s="99" t="s">
        <v>555</v>
      </c>
      <c r="E743" s="478">
        <v>10</v>
      </c>
      <c r="F743" s="99" t="s">
        <v>554</v>
      </c>
      <c r="H743" s="99">
        <f>'Справка 6'!M24</f>
        <v>16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43830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43830</v>
      </c>
      <c r="D745" s="99" t="s">
        <v>558</v>
      </c>
      <c r="E745" s="478">
        <v>10</v>
      </c>
      <c r="F745" s="99" t="s">
        <v>542</v>
      </c>
      <c r="H745" s="99">
        <f>'Справка 6'!M26</f>
        <v>421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43830</v>
      </c>
      <c r="D746" s="99" t="s">
        <v>560</v>
      </c>
      <c r="E746" s="478">
        <v>10</v>
      </c>
      <c r="F746" s="99" t="s">
        <v>838</v>
      </c>
      <c r="H746" s="99">
        <f>'Справка 6'!M27</f>
        <v>437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43830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43830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43830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43830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43830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43830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43830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43830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43830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43830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43830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43830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43830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43830</v>
      </c>
      <c r="D760" s="99" t="s">
        <v>583</v>
      </c>
      <c r="E760" s="478">
        <v>10</v>
      </c>
      <c r="F760" s="99" t="s">
        <v>582</v>
      </c>
      <c r="H760" s="99">
        <f>'Справка 6'!M42</f>
        <v>2207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43830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43830</v>
      </c>
      <c r="D762" s="99" t="s">
        <v>526</v>
      </c>
      <c r="E762" s="478">
        <v>11</v>
      </c>
      <c r="F762" s="99" t="s">
        <v>525</v>
      </c>
      <c r="H762" s="99">
        <f>'Справка 6'!N12</f>
        <v>46615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43830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43830</v>
      </c>
      <c r="D764" s="99" t="s">
        <v>532</v>
      </c>
      <c r="E764" s="478">
        <v>11</v>
      </c>
      <c r="F764" s="99" t="s">
        <v>531</v>
      </c>
      <c r="H764" s="99">
        <f>'Справка 6'!N14</f>
        <v>100635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43830</v>
      </c>
      <c r="D765" s="99" t="s">
        <v>535</v>
      </c>
      <c r="E765" s="478">
        <v>11</v>
      </c>
      <c r="F765" s="99" t="s">
        <v>534</v>
      </c>
      <c r="H765" s="99">
        <f>'Справка 6'!N15</f>
        <v>13744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43830</v>
      </c>
      <c r="D766" s="99" t="s">
        <v>537</v>
      </c>
      <c r="E766" s="478">
        <v>11</v>
      </c>
      <c r="F766" s="99" t="s">
        <v>536</v>
      </c>
      <c r="H766" s="99">
        <f>'Справка 6'!N16</f>
        <v>40940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43830</v>
      </c>
      <c r="D767" s="99" t="s">
        <v>540</v>
      </c>
      <c r="E767" s="478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43830</v>
      </c>
      <c r="D768" s="99" t="s">
        <v>543</v>
      </c>
      <c r="E768" s="478">
        <v>11</v>
      </c>
      <c r="F768" s="99" t="s">
        <v>542</v>
      </c>
      <c r="H768" s="99">
        <f>'Справка 6'!N18</f>
        <v>1030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43830</v>
      </c>
      <c r="D769" s="99" t="s">
        <v>545</v>
      </c>
      <c r="E769" s="478">
        <v>11</v>
      </c>
      <c r="F769" s="99" t="s">
        <v>804</v>
      </c>
      <c r="H769" s="99">
        <f>'Справка 6'!N19</f>
        <v>203481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43830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43830</v>
      </c>
      <c r="D771" s="99" t="s">
        <v>549</v>
      </c>
      <c r="E771" s="478">
        <v>11</v>
      </c>
      <c r="F771" s="99" t="s">
        <v>548</v>
      </c>
      <c r="H771" s="99">
        <f>'Справка 6'!N21</f>
        <v>118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43830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43830</v>
      </c>
      <c r="D773" s="99" t="s">
        <v>555</v>
      </c>
      <c r="E773" s="478">
        <v>11</v>
      </c>
      <c r="F773" s="99" t="s">
        <v>554</v>
      </c>
      <c r="H773" s="99">
        <f>'Справка 6'!N24</f>
        <v>3187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43830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43830</v>
      </c>
      <c r="D775" s="99" t="s">
        <v>558</v>
      </c>
      <c r="E775" s="478">
        <v>11</v>
      </c>
      <c r="F775" s="99" t="s">
        <v>542</v>
      </c>
      <c r="H775" s="99">
        <f>'Справка 6'!N26</f>
        <v>1318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43830</v>
      </c>
      <c r="D776" s="99" t="s">
        <v>560</v>
      </c>
      <c r="E776" s="478">
        <v>11</v>
      </c>
      <c r="F776" s="99" t="s">
        <v>838</v>
      </c>
      <c r="H776" s="99">
        <f>'Справка 6'!N27</f>
        <v>4505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43830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43830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43830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43830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43830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43830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43830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43830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43830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43830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43830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43830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43830</v>
      </c>
      <c r="D789" s="99" t="s">
        <v>581</v>
      </c>
      <c r="E789" s="478">
        <v>11</v>
      </c>
      <c r="F789" s="99" t="s">
        <v>580</v>
      </c>
      <c r="H789" s="99">
        <f>'Справка 6'!N41</f>
        <v>2560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43830</v>
      </c>
      <c r="D790" s="99" t="s">
        <v>583</v>
      </c>
      <c r="E790" s="478">
        <v>11</v>
      </c>
      <c r="F790" s="99" t="s">
        <v>582</v>
      </c>
      <c r="H790" s="99">
        <f>'Справка 6'!N42</f>
        <v>210664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43830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43830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43830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43830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43830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43830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43830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43830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43830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43830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43830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43830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43830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43830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43830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43830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43830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43830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43830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43830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43830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43830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43830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43830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43830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43830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43830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43830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43830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43830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43830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43830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43830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43830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43830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43830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43830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43830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43830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43830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43830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43830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43830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43830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43830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43830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43830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43830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43830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43830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43830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43830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43830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43830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43830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43830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43830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43830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43830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43830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43830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43830</v>
      </c>
      <c r="D852" s="99" t="s">
        <v>526</v>
      </c>
      <c r="E852" s="478">
        <v>14</v>
      </c>
      <c r="F852" s="99" t="s">
        <v>525</v>
      </c>
      <c r="H852" s="99">
        <f>'Справка 6'!Q12</f>
        <v>46615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43830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43830</v>
      </c>
      <c r="D854" s="99" t="s">
        <v>532</v>
      </c>
      <c r="E854" s="478">
        <v>14</v>
      </c>
      <c r="F854" s="99" t="s">
        <v>531</v>
      </c>
      <c r="H854" s="99">
        <f>'Справка 6'!Q14</f>
        <v>100635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43830</v>
      </c>
      <c r="D855" s="99" t="s">
        <v>535</v>
      </c>
      <c r="E855" s="478">
        <v>14</v>
      </c>
      <c r="F855" s="99" t="s">
        <v>534</v>
      </c>
      <c r="H855" s="99">
        <f>'Справка 6'!Q15</f>
        <v>13744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43830</v>
      </c>
      <c r="D856" s="99" t="s">
        <v>537</v>
      </c>
      <c r="E856" s="478">
        <v>14</v>
      </c>
      <c r="F856" s="99" t="s">
        <v>536</v>
      </c>
      <c r="H856" s="99">
        <f>'Справка 6'!Q16</f>
        <v>40940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43830</v>
      </c>
      <c r="D857" s="99" t="s">
        <v>540</v>
      </c>
      <c r="E857" s="478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43830</v>
      </c>
      <c r="D858" s="99" t="s">
        <v>543</v>
      </c>
      <c r="E858" s="478">
        <v>14</v>
      </c>
      <c r="F858" s="99" t="s">
        <v>542</v>
      </c>
      <c r="H858" s="99">
        <f>'Справка 6'!Q18</f>
        <v>1030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43830</v>
      </c>
      <c r="D859" s="99" t="s">
        <v>545</v>
      </c>
      <c r="E859" s="478">
        <v>14</v>
      </c>
      <c r="F859" s="99" t="s">
        <v>804</v>
      </c>
      <c r="H859" s="99">
        <f>'Справка 6'!Q19</f>
        <v>203481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43830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43830</v>
      </c>
      <c r="D861" s="99" t="s">
        <v>549</v>
      </c>
      <c r="E861" s="478">
        <v>14</v>
      </c>
      <c r="F861" s="99" t="s">
        <v>548</v>
      </c>
      <c r="H861" s="99">
        <f>'Справка 6'!Q21</f>
        <v>118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43830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43830</v>
      </c>
      <c r="D863" s="99" t="s">
        <v>555</v>
      </c>
      <c r="E863" s="478">
        <v>14</v>
      </c>
      <c r="F863" s="99" t="s">
        <v>554</v>
      </c>
      <c r="H863" s="99">
        <f>'Справка 6'!Q24</f>
        <v>3187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43830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43830</v>
      </c>
      <c r="D865" s="99" t="s">
        <v>558</v>
      </c>
      <c r="E865" s="478">
        <v>14</v>
      </c>
      <c r="F865" s="99" t="s">
        <v>542</v>
      </c>
      <c r="H865" s="99">
        <f>'Справка 6'!Q26</f>
        <v>1318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43830</v>
      </c>
      <c r="D866" s="99" t="s">
        <v>560</v>
      </c>
      <c r="E866" s="478">
        <v>14</v>
      </c>
      <c r="F866" s="99" t="s">
        <v>838</v>
      </c>
      <c r="H866" s="99">
        <f>'Справка 6'!Q27</f>
        <v>4505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43830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43830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43830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43830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43830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43830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43830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43830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43830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43830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43830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43830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43830</v>
      </c>
      <c r="D879" s="99" t="s">
        <v>581</v>
      </c>
      <c r="E879" s="478">
        <v>14</v>
      </c>
      <c r="F879" s="99" t="s">
        <v>580</v>
      </c>
      <c r="H879" s="99">
        <f>'Справка 6'!Q41</f>
        <v>2560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43830</v>
      </c>
      <c r="D880" s="99" t="s">
        <v>583</v>
      </c>
      <c r="E880" s="478">
        <v>14</v>
      </c>
      <c r="F880" s="99" t="s">
        <v>582</v>
      </c>
      <c r="H880" s="99">
        <f>'Справка 6'!Q42</f>
        <v>210664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43830</v>
      </c>
      <c r="D881" s="99" t="s">
        <v>523</v>
      </c>
      <c r="E881" s="478">
        <v>15</v>
      </c>
      <c r="F881" s="99" t="s">
        <v>522</v>
      </c>
      <c r="H881" s="99">
        <f>'Справка 6'!R11</f>
        <v>74099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43830</v>
      </c>
      <c r="D882" s="99" t="s">
        <v>526</v>
      </c>
      <c r="E882" s="478">
        <v>15</v>
      </c>
      <c r="F882" s="99" t="s">
        <v>525</v>
      </c>
      <c r="H882" s="99">
        <f>'Справка 6'!R12</f>
        <v>380462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43830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43830</v>
      </c>
      <c r="D884" s="99" t="s">
        <v>532</v>
      </c>
      <c r="E884" s="478">
        <v>15</v>
      </c>
      <c r="F884" s="99" t="s">
        <v>531</v>
      </c>
      <c r="H884" s="99">
        <f>'Справка 6'!R14</f>
        <v>80680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43830</v>
      </c>
      <c r="D885" s="99" t="s">
        <v>535</v>
      </c>
      <c r="E885" s="478">
        <v>15</v>
      </c>
      <c r="F885" s="99" t="s">
        <v>534</v>
      </c>
      <c r="H885" s="99">
        <f>'Справка 6'!R15</f>
        <v>7867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43830</v>
      </c>
      <c r="D886" s="99" t="s">
        <v>537</v>
      </c>
      <c r="E886" s="478">
        <v>15</v>
      </c>
      <c r="F886" s="99" t="s">
        <v>536</v>
      </c>
      <c r="H886" s="99">
        <f>'Справка 6'!R16</f>
        <v>16564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43830</v>
      </c>
      <c r="D887" s="99" t="s">
        <v>540</v>
      </c>
      <c r="E887" s="478">
        <v>15</v>
      </c>
      <c r="F887" s="99" t="s">
        <v>539</v>
      </c>
      <c r="H887" s="99">
        <f>'Справка 6'!R17</f>
        <v>18620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43830</v>
      </c>
      <c r="D888" s="99" t="s">
        <v>543</v>
      </c>
      <c r="E888" s="478">
        <v>15</v>
      </c>
      <c r="F888" s="99" t="s">
        <v>542</v>
      </c>
      <c r="H888" s="99">
        <f>'Справка 6'!R18</f>
        <v>4062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43830</v>
      </c>
      <c r="D889" s="99" t="s">
        <v>545</v>
      </c>
      <c r="E889" s="478">
        <v>15</v>
      </c>
      <c r="F889" s="99" t="s">
        <v>804</v>
      </c>
      <c r="H889" s="99">
        <f>'Справка 6'!R19</f>
        <v>582354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43830</v>
      </c>
      <c r="D890" s="99" t="s">
        <v>547</v>
      </c>
      <c r="E890" s="478">
        <v>15</v>
      </c>
      <c r="F890" s="99" t="s">
        <v>546</v>
      </c>
      <c r="H890" s="99">
        <f>'Справка 6'!R20</f>
        <v>20495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43830</v>
      </c>
      <c r="D891" s="99" t="s">
        <v>549</v>
      </c>
      <c r="E891" s="478">
        <v>15</v>
      </c>
      <c r="F891" s="99" t="s">
        <v>548</v>
      </c>
      <c r="H891" s="99">
        <f>'Справка 6'!R21</f>
        <v>696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43830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43830</v>
      </c>
      <c r="D893" s="99" t="s">
        <v>555</v>
      </c>
      <c r="E893" s="478">
        <v>15</v>
      </c>
      <c r="F893" s="99" t="s">
        <v>554</v>
      </c>
      <c r="H893" s="99">
        <f>'Справка 6'!R24</f>
        <v>234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43830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43830</v>
      </c>
      <c r="D895" s="99" t="s">
        <v>558</v>
      </c>
      <c r="E895" s="478">
        <v>15</v>
      </c>
      <c r="F895" s="99" t="s">
        <v>542</v>
      </c>
      <c r="H895" s="99">
        <f>'Справка 6'!R26</f>
        <v>1220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43830</v>
      </c>
      <c r="D896" s="99" t="s">
        <v>560</v>
      </c>
      <c r="E896" s="478">
        <v>15</v>
      </c>
      <c r="F896" s="99" t="s">
        <v>838</v>
      </c>
      <c r="H896" s="99">
        <f>'Справка 6'!R27</f>
        <v>1454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43830</v>
      </c>
      <c r="D897" s="99" t="s">
        <v>562</v>
      </c>
      <c r="E897" s="478">
        <v>15</v>
      </c>
      <c r="F897" s="99" t="s">
        <v>561</v>
      </c>
      <c r="H897" s="99">
        <f>'Справка 6'!R29</f>
        <v>911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43830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43830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43830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43830</v>
      </c>
      <c r="D901" s="99" t="s">
        <v>566</v>
      </c>
      <c r="E901" s="478">
        <v>15</v>
      </c>
      <c r="F901" s="99" t="s">
        <v>115</v>
      </c>
      <c r="H901" s="99">
        <f>'Справка 6'!R33</f>
        <v>22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43830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43830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43830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43830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43830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43830</v>
      </c>
      <c r="D907" s="99" t="s">
        <v>576</v>
      </c>
      <c r="E907" s="478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43830</v>
      </c>
      <c r="D908" s="99" t="s">
        <v>578</v>
      </c>
      <c r="E908" s="478">
        <v>15</v>
      </c>
      <c r="F908" s="99" t="s">
        <v>803</v>
      </c>
      <c r="H908" s="99">
        <f>'Справка 6'!R40</f>
        <v>911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43830</v>
      </c>
      <c r="D909" s="99" t="s">
        <v>581</v>
      </c>
      <c r="E909" s="478">
        <v>15</v>
      </c>
      <c r="F909" s="99" t="s">
        <v>580</v>
      </c>
      <c r="H909" s="99">
        <f>'Справка 6'!R41</f>
        <v>15044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43830</v>
      </c>
      <c r="D910" s="99" t="s">
        <v>583</v>
      </c>
      <c r="E910" s="478">
        <v>15</v>
      </c>
      <c r="F910" s="99" t="s">
        <v>582</v>
      </c>
      <c r="H910" s="99">
        <f>'Справка 6'!R42</f>
        <v>620954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43830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43830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169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43830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43830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43830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169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43830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43830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28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43830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43830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28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43830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197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43830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567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43830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130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43830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43830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43830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130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43830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1997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43830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2695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43830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43830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137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43830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43830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445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43830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112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43830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331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43830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43830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2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43830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796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43830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43830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43830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43830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796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43830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6200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43830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6964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43830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43830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43830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43830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43830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43830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43830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43830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43830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43830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43830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43830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130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43830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43830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43830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130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43830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1997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43830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2695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43830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43830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137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43830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43830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445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43830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112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43830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331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43830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43830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2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43830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796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43830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43830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43830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43830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796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43830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6200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43830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6200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43830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43830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169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43830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43830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43830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169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43830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43830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28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43830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43830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28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43830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197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43830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567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43830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43830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43830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43830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43830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43830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43830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43830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43830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43830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43830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43830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43830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43830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43830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43830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43830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43830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43830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43830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43830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764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43830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582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43830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582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43830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43830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43830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91731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43830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91731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43830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43830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43830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43830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43830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43830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43830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648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43830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464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43830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92961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43830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19073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43830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1258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43830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204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43830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954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43830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100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43830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15963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43830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15963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43830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43830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43830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43830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873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43830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43830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43830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43830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873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43830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26397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43830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43830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16532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43830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7909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43830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1361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43830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240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43830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10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43830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86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43830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144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43830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355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43830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2158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43830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46649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43830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158683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43830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43830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43830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43830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43830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43830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43830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43830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43830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43830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43830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43830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43830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43830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43830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43830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43830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1258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43830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204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43830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954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43830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100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43830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15963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43830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15963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43830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43830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43830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43830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873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43830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43830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43830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43830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873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43830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26397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43830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43830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16532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43830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7909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43830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1361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43830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240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43830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10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43830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86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43830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144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43830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355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43830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2158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43830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46649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43830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46649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43830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582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43830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582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43830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43830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43830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91731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43830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91731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43830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43830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43830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43830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43830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43830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43830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648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43830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464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43830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92961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43830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19073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43830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43830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43830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43830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43830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43830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43830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43830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43830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43830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43830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43830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43830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43830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43830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43830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43830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43830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43830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43830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43830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43830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43830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43830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43830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43830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43830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112034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43830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43830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43830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43830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43830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43830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43830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43830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43830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43830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43830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43830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43830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43830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43830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43830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43830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43830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43830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43830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43830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43830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43830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43830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43830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43830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43830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43830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43830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43830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43830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43830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43830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43830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43830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43830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43830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43830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43830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43830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43830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43830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43830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43830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43830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43830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43830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43830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43830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43830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43830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43830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43830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43830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43830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43830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43830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43830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43830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0">
        <f>'Справка 8'!C13</f>
        <v>271979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43830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43830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43830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43830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43830</v>
      </c>
      <c r="D1202" s="99" t="s">
        <v>770</v>
      </c>
      <c r="E1202" s="99">
        <v>1</v>
      </c>
      <c r="F1202" s="99" t="s">
        <v>761</v>
      </c>
      <c r="H1202" s="480">
        <f>'Справка 8'!C18</f>
        <v>271979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43830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43830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43830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43830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43830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43830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43830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43830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43830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43830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43830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43830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43830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43830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43830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43830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43830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43830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43830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43830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43830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43830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43830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43830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43830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43830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43830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43830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43830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43830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43830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43830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43830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43830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43830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43830</v>
      </c>
      <c r="D1239" s="99" t="s">
        <v>763</v>
      </c>
      <c r="E1239" s="99">
        <v>4</v>
      </c>
      <c r="F1239" s="99" t="s">
        <v>762</v>
      </c>
      <c r="H1239" s="480">
        <f>'Справка 8'!F13</f>
        <v>911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43830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43830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43830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43830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43830</v>
      </c>
      <c r="D1244" s="99" t="s">
        <v>770</v>
      </c>
      <c r="E1244" s="99">
        <v>4</v>
      </c>
      <c r="F1244" s="99" t="s">
        <v>761</v>
      </c>
      <c r="H1244" s="480">
        <f>'Справка 8'!F18</f>
        <v>911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43830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43830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43830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43830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43830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43830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43830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43830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43830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43830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43830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43830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43830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43830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43830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43830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43830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43830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43830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43830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43830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43830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43830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43830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43830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43830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43830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43830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43830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43830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43830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43830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43830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43830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43830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43830</v>
      </c>
      <c r="D1281" s="99" t="s">
        <v>763</v>
      </c>
      <c r="E1281" s="99">
        <v>7</v>
      </c>
      <c r="F1281" s="99" t="s">
        <v>762</v>
      </c>
      <c r="H1281" s="480">
        <f>'Справка 8'!I13</f>
        <v>911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43830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43830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43830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43830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43830</v>
      </c>
      <c r="D1286" s="99" t="s">
        <v>770</v>
      </c>
      <c r="E1286" s="99">
        <v>7</v>
      </c>
      <c r="F1286" s="99" t="s">
        <v>761</v>
      </c>
      <c r="H1286" s="480">
        <f>'Справка 8'!I18</f>
        <v>911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43830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43830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43830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43830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43830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43830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43830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43830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78" sqref="G7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74099</v>
      </c>
      <c r="D12" s="661">
        <v>73679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380462</v>
      </c>
      <c r="D13" s="661">
        <v>361039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80680</v>
      </c>
      <c r="D15" s="661">
        <v>80333</v>
      </c>
      <c r="E15" s="191" t="s">
        <v>36</v>
      </c>
      <c r="F15" s="87" t="s">
        <v>37</v>
      </c>
      <c r="G15" s="664">
        <v>-1975</v>
      </c>
      <c r="H15" s="664">
        <v>-1975</v>
      </c>
    </row>
    <row r="16" spans="1:8" ht="15.75">
      <c r="A16" s="84" t="s">
        <v>38</v>
      </c>
      <c r="B16" s="86" t="s">
        <v>39</v>
      </c>
      <c r="C16" s="661">
        <v>7867</v>
      </c>
      <c r="D16" s="661">
        <v>8841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16564</v>
      </c>
      <c r="D17" s="661">
        <v>17657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18620</v>
      </c>
      <c r="D18" s="661">
        <v>18207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2298</v>
      </c>
    </row>
    <row r="19" spans="1:8" ht="15.75">
      <c r="A19" s="84" t="s">
        <v>49</v>
      </c>
      <c r="B19" s="86" t="s">
        <v>50</v>
      </c>
      <c r="C19" s="661">
        <v>4062</v>
      </c>
      <c r="D19" s="661">
        <v>4311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582354</v>
      </c>
      <c r="D20" s="561">
        <f>SUM(D12:D19)</f>
        <v>564067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20495</v>
      </c>
      <c r="D21" s="661">
        <v>29657</v>
      </c>
      <c r="E21" s="84" t="s">
        <v>58</v>
      </c>
      <c r="F21" s="87" t="s">
        <v>59</v>
      </c>
      <c r="G21" s="662">
        <v>104081</v>
      </c>
      <c r="H21" s="662">
        <v>110045</v>
      </c>
    </row>
    <row r="22" spans="1:13" ht="15.75">
      <c r="A22" s="94" t="s">
        <v>60</v>
      </c>
      <c r="B22" s="91" t="s">
        <v>61</v>
      </c>
      <c r="C22" s="661">
        <v>696</v>
      </c>
      <c r="D22" s="661">
        <v>306</v>
      </c>
      <c r="E22" s="192" t="s">
        <v>62</v>
      </c>
      <c r="F22" s="87" t="s">
        <v>63</v>
      </c>
      <c r="G22" s="576">
        <f>SUM(G23:G25)</f>
        <v>215589</v>
      </c>
      <c r="H22" s="577">
        <f>SUM(H23:H25)</f>
        <v>217092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2713</v>
      </c>
      <c r="H23" s="662">
        <v>2427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234</v>
      </c>
      <c r="D25" s="661">
        <v>157</v>
      </c>
      <c r="E25" s="84" t="s">
        <v>73</v>
      </c>
      <c r="F25" s="87" t="s">
        <v>74</v>
      </c>
      <c r="G25" s="662">
        <v>212876</v>
      </c>
      <c r="H25" s="662">
        <v>214665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319670</v>
      </c>
      <c r="H26" s="561">
        <f>H20+H21+H22</f>
        <v>327137</v>
      </c>
      <c r="M26" s="92"/>
    </row>
    <row r="27" spans="1:8" ht="15.75">
      <c r="A27" s="84" t="s">
        <v>79</v>
      </c>
      <c r="B27" s="86" t="s">
        <v>80</v>
      </c>
      <c r="C27" s="661">
        <v>1220</v>
      </c>
      <c r="D27" s="661">
        <v>1762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1454</v>
      </c>
      <c r="D28" s="561">
        <f>SUM(D24:D27)</f>
        <v>1919</v>
      </c>
      <c r="E28" s="193" t="s">
        <v>84</v>
      </c>
      <c r="F28" s="87" t="s">
        <v>85</v>
      </c>
      <c r="G28" s="558">
        <f>SUM(G29:G31)</f>
        <v>153931</v>
      </c>
      <c r="H28" s="559">
        <f>SUM(H29:H31)</f>
        <v>139811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153931</v>
      </c>
      <c r="H29" s="187">
        <v>139811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15044</v>
      </c>
      <c r="D31" s="661">
        <v>15044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>
        <v>9206</v>
      </c>
      <c r="H32" s="665">
        <v>9641</v>
      </c>
      <c r="M32" s="92"/>
    </row>
    <row r="33" spans="1:8" ht="15.75">
      <c r="A33" s="465" t="s">
        <v>99</v>
      </c>
      <c r="B33" s="91" t="s">
        <v>100</v>
      </c>
      <c r="C33" s="560">
        <f>C31+C32</f>
        <v>15044</v>
      </c>
      <c r="D33" s="561">
        <f>D31+D32</f>
        <v>15044</v>
      </c>
      <c r="E33" s="191" t="s">
        <v>101</v>
      </c>
      <c r="F33" s="87" t="s">
        <v>102</v>
      </c>
      <c r="G33" s="662"/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163137</v>
      </c>
      <c r="H34" s="561">
        <f>H28+H32+H33</f>
        <v>149452</v>
      </c>
    </row>
    <row r="35" spans="1:8" ht="15.75">
      <c r="A35" s="84" t="s">
        <v>106</v>
      </c>
      <c r="B35" s="88" t="s">
        <v>107</v>
      </c>
      <c r="C35" s="558">
        <f>SUM(C36:C39)</f>
        <v>911</v>
      </c>
      <c r="D35" s="559">
        <f>SUM(D36:D39)</f>
        <v>887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485105</v>
      </c>
      <c r="H37" s="563">
        <f>H26+H18+H34</f>
        <v>478887</v>
      </c>
    </row>
    <row r="38" spans="1:13" ht="15.75">
      <c r="A38" s="84" t="s">
        <v>113</v>
      </c>
      <c r="B38" s="86" t="s">
        <v>114</v>
      </c>
      <c r="C38" s="661">
        <v>889</v>
      </c>
      <c r="D38" s="661">
        <v>858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22</v>
      </c>
      <c r="D39" s="661">
        <v>29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0</v>
      </c>
      <c r="D40" s="559">
        <f>D41+D42+D44</f>
        <v>0</v>
      </c>
      <c r="E40" s="206" t="s">
        <v>119</v>
      </c>
      <c r="F40" s="203" t="s">
        <v>120</v>
      </c>
      <c r="G40" s="662">
        <v>6187</v>
      </c>
      <c r="H40" s="662">
        <v>7256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>
        <v>582</v>
      </c>
      <c r="H44" s="662">
        <v>432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91731</v>
      </c>
      <c r="H45" s="662">
        <v>82377</v>
      </c>
    </row>
    <row r="46" spans="1:13" ht="15.75">
      <c r="A46" s="458" t="s">
        <v>137</v>
      </c>
      <c r="B46" s="90" t="s">
        <v>138</v>
      </c>
      <c r="C46" s="560">
        <f>C35+C40+C45</f>
        <v>911</v>
      </c>
      <c r="D46" s="561">
        <f>D35+D40+D45</f>
        <v>887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169</v>
      </c>
      <c r="D48" s="187">
        <v>303</v>
      </c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648</v>
      </c>
      <c r="H49" s="662">
        <v>1455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92961</v>
      </c>
      <c r="H50" s="559">
        <f>SUM(H44:H49)</f>
        <v>84264</v>
      </c>
    </row>
    <row r="51" spans="1:8" ht="15.75">
      <c r="A51" s="84" t="s">
        <v>79</v>
      </c>
      <c r="B51" s="86" t="s">
        <v>155</v>
      </c>
      <c r="C51" s="661">
        <v>28</v>
      </c>
      <c r="D51" s="661">
        <v>257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197</v>
      </c>
      <c r="D52" s="561">
        <f>SUM(D48:D51)</f>
        <v>560</v>
      </c>
      <c r="E52" s="192" t="s">
        <v>158</v>
      </c>
      <c r="F52" s="89" t="s">
        <v>159</v>
      </c>
      <c r="G52" s="662">
        <v>510</v>
      </c>
      <c r="H52" s="662">
        <v>773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772</v>
      </c>
      <c r="H53" s="662">
        <v>3725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19073</v>
      </c>
      <c r="H54" s="662">
        <v>19893</v>
      </c>
    </row>
    <row r="55" spans="1:8" ht="15.75">
      <c r="A55" s="94" t="s">
        <v>166</v>
      </c>
      <c r="B55" s="90" t="s">
        <v>167</v>
      </c>
      <c r="C55" s="661">
        <v>567</v>
      </c>
      <c r="D55" s="661">
        <v>554</v>
      </c>
      <c r="E55" s="84" t="s">
        <v>168</v>
      </c>
      <c r="F55" s="89" t="s">
        <v>169</v>
      </c>
      <c r="G55" s="662">
        <v>657</v>
      </c>
      <c r="H55" s="662">
        <v>394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621718</v>
      </c>
      <c r="D56" s="565">
        <f>D20+D21+D22+D28+D33+D46+D52+D54+D55</f>
        <v>612994</v>
      </c>
      <c r="E56" s="94" t="s">
        <v>825</v>
      </c>
      <c r="F56" s="93" t="s">
        <v>172</v>
      </c>
      <c r="G56" s="562">
        <f>G50+G52+G53+G54+G55</f>
        <v>113973</v>
      </c>
      <c r="H56" s="563">
        <f>H50+H52+H53+H54+H55</f>
        <v>109049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3917</v>
      </c>
      <c r="D59" s="661">
        <v>3221</v>
      </c>
      <c r="E59" s="192" t="s">
        <v>180</v>
      </c>
      <c r="F59" s="469" t="s">
        <v>181</v>
      </c>
      <c r="G59" s="662">
        <v>15963</v>
      </c>
      <c r="H59" s="662">
        <v>13115</v>
      </c>
    </row>
    <row r="60" spans="1:13" ht="15.75">
      <c r="A60" s="84" t="s">
        <v>178</v>
      </c>
      <c r="B60" s="86" t="s">
        <v>179</v>
      </c>
      <c r="C60" s="661">
        <v>3648</v>
      </c>
      <c r="D60" s="661">
        <v>4812</v>
      </c>
      <c r="E60" s="84" t="s">
        <v>184</v>
      </c>
      <c r="F60" s="87" t="s">
        <v>185</v>
      </c>
      <c r="G60" s="662">
        <v>873</v>
      </c>
      <c r="H60" s="662">
        <v>811</v>
      </c>
      <c r="M60" s="92"/>
    </row>
    <row r="61" spans="1:8" ht="15.75">
      <c r="A61" s="84" t="s">
        <v>182</v>
      </c>
      <c r="B61" s="86" t="s">
        <v>183</v>
      </c>
      <c r="C61" s="661">
        <v>1447</v>
      </c>
      <c r="D61" s="661">
        <v>994</v>
      </c>
      <c r="E61" s="191" t="s">
        <v>188</v>
      </c>
      <c r="F61" s="87" t="s">
        <v>189</v>
      </c>
      <c r="G61" s="558">
        <f>SUM(G62:G68)</f>
        <v>27655</v>
      </c>
      <c r="H61" s="559">
        <f>SUM(H62:H68)</f>
        <v>24094</v>
      </c>
    </row>
    <row r="62" spans="1:13" ht="15.75">
      <c r="A62" s="84" t="s">
        <v>186</v>
      </c>
      <c r="B62" s="88" t="s">
        <v>187</v>
      </c>
      <c r="C62" s="661">
        <v>2112</v>
      </c>
      <c r="D62" s="661">
        <v>2047</v>
      </c>
      <c r="E62" s="191" t="s">
        <v>192</v>
      </c>
      <c r="F62" s="87" t="s">
        <v>193</v>
      </c>
      <c r="G62" s="662">
        <v>1258</v>
      </c>
      <c r="H62" s="662">
        <v>839</v>
      </c>
      <c r="M62" s="92"/>
    </row>
    <row r="63" spans="1:8" ht="15.75">
      <c r="A63" s="84" t="s">
        <v>190</v>
      </c>
      <c r="B63" s="88" t="s">
        <v>191</v>
      </c>
      <c r="C63" s="661">
        <v>535</v>
      </c>
      <c r="D63" s="661">
        <v>523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16532</v>
      </c>
      <c r="H64" s="662">
        <v>11283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11659</v>
      </c>
      <c r="D65" s="561">
        <f>SUM(D59:D64)</f>
        <v>11597</v>
      </c>
      <c r="E65" s="84" t="s">
        <v>201</v>
      </c>
      <c r="F65" s="87" t="s">
        <v>202</v>
      </c>
      <c r="G65" s="662">
        <v>7909</v>
      </c>
      <c r="H65" s="662">
        <v>9769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1361</v>
      </c>
      <c r="H66" s="662">
        <v>1323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355</v>
      </c>
      <c r="H67" s="662">
        <v>439</v>
      </c>
    </row>
    <row r="68" spans="1:8" ht="15.75">
      <c r="A68" s="84" t="s">
        <v>206</v>
      </c>
      <c r="B68" s="86" t="s">
        <v>207</v>
      </c>
      <c r="C68" s="661">
        <v>130</v>
      </c>
      <c r="D68" s="661">
        <v>153</v>
      </c>
      <c r="E68" s="84" t="s">
        <v>212</v>
      </c>
      <c r="F68" s="87" t="s">
        <v>213</v>
      </c>
      <c r="G68" s="662">
        <v>240</v>
      </c>
      <c r="H68" s="662">
        <v>441</v>
      </c>
    </row>
    <row r="69" spans="1:8" ht="15.75">
      <c r="A69" s="84" t="s">
        <v>210</v>
      </c>
      <c r="B69" s="86" t="s">
        <v>211</v>
      </c>
      <c r="C69" s="661">
        <v>1997</v>
      </c>
      <c r="D69" s="661">
        <v>1420</v>
      </c>
      <c r="E69" s="192" t="s">
        <v>79</v>
      </c>
      <c r="F69" s="87" t="s">
        <v>216</v>
      </c>
      <c r="G69" s="662">
        <v>2158</v>
      </c>
      <c r="H69" s="662">
        <v>1955</v>
      </c>
    </row>
    <row r="70" spans="1:8" ht="15.75">
      <c r="A70" s="84" t="s">
        <v>214</v>
      </c>
      <c r="B70" s="86" t="s">
        <v>215</v>
      </c>
      <c r="C70" s="661">
        <v>2695</v>
      </c>
      <c r="D70" s="661">
        <v>974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46649</v>
      </c>
      <c r="H71" s="561">
        <f>H59+H60+H61+H69+H70</f>
        <v>39975</v>
      </c>
    </row>
    <row r="72" spans="1:8" ht="15.75">
      <c r="A72" s="84" t="s">
        <v>221</v>
      </c>
      <c r="B72" s="86" t="s">
        <v>222</v>
      </c>
      <c r="C72" s="661">
        <v>137</v>
      </c>
      <c r="D72" s="661">
        <v>116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445</v>
      </c>
      <c r="D73" s="661">
        <v>1426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796</v>
      </c>
      <c r="D75" s="661">
        <v>1981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6200</v>
      </c>
      <c r="D76" s="561">
        <f>SUM(D68:D75)</f>
        <v>6070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319</v>
      </c>
      <c r="H77" s="662">
        <v>436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0</v>
      </c>
      <c r="D79" s="559">
        <f>SUM(D80:D82)</f>
        <v>53</v>
      </c>
      <c r="E79" s="196" t="s">
        <v>824</v>
      </c>
      <c r="F79" s="93" t="s">
        <v>241</v>
      </c>
      <c r="G79" s="562">
        <f>G71+G73+G75+G77</f>
        <v>46968</v>
      </c>
      <c r="H79" s="563">
        <f>H71+H73+H75+H77</f>
        <v>40411</v>
      </c>
    </row>
    <row r="80" spans="1:8" ht="15.75">
      <c r="A80" s="84" t="s">
        <v>239</v>
      </c>
      <c r="B80" s="86" t="s">
        <v>240</v>
      </c>
      <c r="C80" s="188"/>
      <c r="D80" s="187">
        <v>53</v>
      </c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0</v>
      </c>
      <c r="D85" s="561">
        <f>D84+D83+D79</f>
        <v>53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155</v>
      </c>
      <c r="D88" s="661">
        <v>113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11228</v>
      </c>
      <c r="D89" s="661">
        <v>3620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1273</v>
      </c>
      <c r="D90" s="661">
        <v>1156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12656</v>
      </c>
      <c r="D92" s="561">
        <f>SUM(D88:D91)</f>
        <v>4889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30515</v>
      </c>
      <c r="D94" s="565">
        <f>D65+D76+D85+D92+D93</f>
        <v>22609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652233</v>
      </c>
      <c r="D95" s="567">
        <f>D94+D56</f>
        <v>635603</v>
      </c>
      <c r="E95" s="220" t="s">
        <v>916</v>
      </c>
      <c r="F95" s="472" t="s">
        <v>268</v>
      </c>
      <c r="G95" s="566">
        <f>G37+G40+G56+G79</f>
        <v>652233</v>
      </c>
      <c r="H95" s="567">
        <f>H37+H40+H56+H79</f>
        <v>635603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67">
        <f>pdeReportingDate</f>
        <v>43885</v>
      </c>
      <c r="C98" s="667"/>
      <c r="D98" s="667"/>
      <c r="E98" s="667"/>
      <c r="F98" s="667"/>
      <c r="G98" s="667"/>
      <c r="H98" s="667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68" t="str">
        <f>authorName</f>
        <v>Здравка Тодорова Иванова</v>
      </c>
      <c r="C100" s="668"/>
      <c r="D100" s="668"/>
      <c r="E100" s="668"/>
      <c r="F100" s="668"/>
      <c r="G100" s="668"/>
      <c r="H100" s="668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55"/>
      <c r="B103" s="666" t="s">
        <v>976</v>
      </c>
      <c r="C103" s="666"/>
      <c r="D103" s="666"/>
      <c r="E103" s="666"/>
      <c r="M103" s="92"/>
    </row>
    <row r="104" spans="1:5" ht="21.75" customHeight="1">
      <c r="A104" s="655"/>
      <c r="B104" s="666" t="s">
        <v>952</v>
      </c>
      <c r="C104" s="666"/>
      <c r="D104" s="666"/>
      <c r="E104" s="666"/>
    </row>
    <row r="105" spans="1:13" ht="21.75" customHeight="1">
      <c r="A105" s="655"/>
      <c r="B105" s="666" t="s">
        <v>952</v>
      </c>
      <c r="C105" s="666"/>
      <c r="D105" s="666"/>
      <c r="E105" s="666"/>
      <c r="M105" s="92"/>
    </row>
    <row r="106" spans="1:5" ht="21.75" customHeight="1">
      <c r="A106" s="655"/>
      <c r="B106" s="666" t="s">
        <v>952</v>
      </c>
      <c r="C106" s="666"/>
      <c r="D106" s="666"/>
      <c r="E106" s="666"/>
    </row>
    <row r="107" spans="1:13" ht="21.75" customHeight="1">
      <c r="A107" s="655"/>
      <c r="B107" s="666"/>
      <c r="C107" s="666"/>
      <c r="D107" s="666"/>
      <c r="E107" s="666"/>
      <c r="M107" s="92"/>
    </row>
    <row r="108" spans="1:5" ht="21.75" customHeight="1">
      <c r="A108" s="655"/>
      <c r="B108" s="666"/>
      <c r="C108" s="666"/>
      <c r="D108" s="666"/>
      <c r="E108" s="666"/>
    </row>
    <row r="109" spans="1:13" ht="21.75" customHeight="1">
      <c r="A109" s="655"/>
      <c r="B109" s="666"/>
      <c r="C109" s="666"/>
      <c r="D109" s="666"/>
      <c r="E109" s="666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4" sqref="C44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14685</v>
      </c>
      <c r="D12" s="305">
        <v>17536</v>
      </c>
      <c r="E12" s="185" t="s">
        <v>277</v>
      </c>
      <c r="F12" s="231" t="s">
        <v>278</v>
      </c>
      <c r="G12" s="305">
        <v>6118</v>
      </c>
      <c r="H12" s="305">
        <v>7106</v>
      </c>
    </row>
    <row r="13" spans="1:8" ht="15.75">
      <c r="A13" s="185" t="s">
        <v>279</v>
      </c>
      <c r="B13" s="181" t="s">
        <v>280</v>
      </c>
      <c r="C13" s="305">
        <v>22830</v>
      </c>
      <c r="D13" s="305">
        <v>23070</v>
      </c>
      <c r="E13" s="185" t="s">
        <v>281</v>
      </c>
      <c r="F13" s="231" t="s">
        <v>282</v>
      </c>
      <c r="G13" s="305">
        <v>53115</v>
      </c>
      <c r="H13" s="305">
        <v>56039</v>
      </c>
    </row>
    <row r="14" spans="1:8" ht="15.75">
      <c r="A14" s="185" t="s">
        <v>283</v>
      </c>
      <c r="B14" s="181" t="s">
        <v>284</v>
      </c>
      <c r="C14" s="305">
        <v>23330</v>
      </c>
      <c r="D14" s="305">
        <v>21926</v>
      </c>
      <c r="E14" s="236" t="s">
        <v>285</v>
      </c>
      <c r="F14" s="231" t="s">
        <v>286</v>
      </c>
      <c r="G14" s="305">
        <v>54665</v>
      </c>
      <c r="H14" s="305">
        <v>58281</v>
      </c>
    </row>
    <row r="15" spans="1:8" ht="15.75">
      <c r="A15" s="185" t="s">
        <v>287</v>
      </c>
      <c r="B15" s="181" t="s">
        <v>288</v>
      </c>
      <c r="C15" s="305">
        <v>28549</v>
      </c>
      <c r="D15" s="305">
        <v>30608</v>
      </c>
      <c r="E15" s="236" t="s">
        <v>79</v>
      </c>
      <c r="F15" s="231" t="s">
        <v>289</v>
      </c>
      <c r="G15" s="305">
        <v>10896</v>
      </c>
      <c r="H15" s="305">
        <v>8548</v>
      </c>
    </row>
    <row r="16" spans="1:8" ht="15.75">
      <c r="A16" s="185" t="s">
        <v>290</v>
      </c>
      <c r="B16" s="181" t="s">
        <v>291</v>
      </c>
      <c r="C16" s="305">
        <v>5842</v>
      </c>
      <c r="D16" s="305">
        <v>5960</v>
      </c>
      <c r="E16" s="227" t="s">
        <v>52</v>
      </c>
      <c r="F16" s="255" t="s">
        <v>292</v>
      </c>
      <c r="G16" s="591">
        <f>SUM(G12:G15)</f>
        <v>124794</v>
      </c>
      <c r="H16" s="592">
        <f>SUM(H12:H15)</f>
        <v>129974</v>
      </c>
    </row>
    <row r="17" spans="1:8" ht="31.5">
      <c r="A17" s="185" t="s">
        <v>293</v>
      </c>
      <c r="B17" s="181" t="s">
        <v>294</v>
      </c>
      <c r="C17" s="305">
        <v>19608</v>
      </c>
      <c r="D17" s="305">
        <v>17944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598</v>
      </c>
      <c r="D18" s="305">
        <v>-721</v>
      </c>
      <c r="E18" s="225" t="s">
        <v>297</v>
      </c>
      <c r="F18" s="229" t="s">
        <v>298</v>
      </c>
      <c r="G18" s="602">
        <v>1139</v>
      </c>
      <c r="H18" s="603">
        <v>1305</v>
      </c>
    </row>
    <row r="19" spans="1:8" ht="15.75">
      <c r="A19" s="185" t="s">
        <v>299</v>
      </c>
      <c r="B19" s="181" t="s">
        <v>300</v>
      </c>
      <c r="C19" s="305">
        <v>6734</v>
      </c>
      <c r="D19" s="305">
        <v>2718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122176</v>
      </c>
      <c r="D22" s="592">
        <f>SUM(D12:D18)+D19</f>
        <v>119041</v>
      </c>
      <c r="E22" s="185" t="s">
        <v>309</v>
      </c>
      <c r="F22" s="228" t="s">
        <v>310</v>
      </c>
      <c r="G22" s="305">
        <v>11</v>
      </c>
      <c r="H22" s="305">
        <v>10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24</v>
      </c>
      <c r="H23" s="305">
        <v>3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9516</v>
      </c>
      <c r="H24" s="305">
        <v>219</v>
      </c>
    </row>
    <row r="25" spans="1:8" ht="31.5">
      <c r="A25" s="185" t="s">
        <v>316</v>
      </c>
      <c r="B25" s="228" t="s">
        <v>317</v>
      </c>
      <c r="C25" s="305">
        <v>2296</v>
      </c>
      <c r="D25" s="305">
        <v>1868</v>
      </c>
      <c r="E25" s="185" t="s">
        <v>318</v>
      </c>
      <c r="F25" s="228" t="s">
        <v>319</v>
      </c>
      <c r="G25" s="305">
        <v>15</v>
      </c>
      <c r="H25" s="305">
        <v>392</v>
      </c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22</v>
      </c>
      <c r="D27" s="305">
        <v>45</v>
      </c>
      <c r="E27" s="227" t="s">
        <v>104</v>
      </c>
      <c r="F27" s="229" t="s">
        <v>326</v>
      </c>
      <c r="G27" s="591">
        <f>SUM(G22:G26)</f>
        <v>9566</v>
      </c>
      <c r="H27" s="592">
        <f>SUM(H22:H26)</f>
        <v>624</v>
      </c>
    </row>
    <row r="28" spans="1:8" ht="15.75">
      <c r="A28" s="185" t="s">
        <v>79</v>
      </c>
      <c r="B28" s="228" t="s">
        <v>327</v>
      </c>
      <c r="C28" s="305">
        <v>75</v>
      </c>
      <c r="D28" s="305">
        <v>37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2393</v>
      </c>
      <c r="D29" s="592">
        <f>SUM(D25:D28)</f>
        <v>1950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124569</v>
      </c>
      <c r="D31" s="598">
        <f>D29+D22</f>
        <v>120991</v>
      </c>
      <c r="E31" s="242" t="s">
        <v>800</v>
      </c>
      <c r="F31" s="257" t="s">
        <v>331</v>
      </c>
      <c r="G31" s="244">
        <f>G16+G18+G27</f>
        <v>135499</v>
      </c>
      <c r="H31" s="245">
        <f>H16+H18+H27</f>
        <v>131903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10930</v>
      </c>
      <c r="D33" s="235">
        <f>IF((H31-D31)&gt;0,H31-D31,0)</f>
        <v>10912</v>
      </c>
      <c r="E33" s="224" t="s">
        <v>334</v>
      </c>
      <c r="F33" s="229" t="s">
        <v>335</v>
      </c>
      <c r="G33" s="591">
        <f>IF((C31-G31)&gt;0,C31-G31,0)</f>
        <v>0</v>
      </c>
      <c r="H33" s="592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31</v>
      </c>
      <c r="D34" s="306">
        <v>70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124538</v>
      </c>
      <c r="D36" s="600">
        <f>D31-D34+D35</f>
        <v>120921</v>
      </c>
      <c r="E36" s="253" t="s">
        <v>346</v>
      </c>
      <c r="F36" s="247" t="s">
        <v>347</v>
      </c>
      <c r="G36" s="258">
        <f>G35-G34+G31</f>
        <v>135499</v>
      </c>
      <c r="H36" s="259">
        <f>H35-H34+H31</f>
        <v>131903</v>
      </c>
    </row>
    <row r="37" spans="1:8" ht="15.75">
      <c r="A37" s="252" t="s">
        <v>348</v>
      </c>
      <c r="B37" s="222" t="s">
        <v>349</v>
      </c>
      <c r="C37" s="597">
        <f>IF((G36-C36)&gt;0,G36-C36,0)</f>
        <v>10961</v>
      </c>
      <c r="D37" s="598">
        <f>IF((H36-D36)&gt;0,H36-D36,0)</f>
        <v>10982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1">
        <f>C39+C40+C41</f>
        <v>1454</v>
      </c>
      <c r="D38" s="592">
        <f>D39+D40+D41</f>
        <v>1239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1478</v>
      </c>
      <c r="D39" s="305">
        <v>1074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-24</v>
      </c>
      <c r="D40" s="305">
        <v>165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9507</v>
      </c>
      <c r="D42" s="235">
        <f>+IF((H36-D36-D38)&gt;0,H36-D36-D38,0)</f>
        <v>9743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301</v>
      </c>
      <c r="D43" s="306">
        <v>102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9206</v>
      </c>
      <c r="D44" s="259">
        <f>IF(H42=0,IF(D42-D43&gt;0,D42-D43+H43,0),IF(H42-H43&lt;0,H43-H42+D42,0))</f>
        <v>9641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3">
        <f>C36+C38+C42</f>
        <v>135499</v>
      </c>
      <c r="D45" s="594">
        <f>D36+D38+D42</f>
        <v>131903</v>
      </c>
      <c r="E45" s="261" t="s">
        <v>373</v>
      </c>
      <c r="F45" s="263" t="s">
        <v>374</v>
      </c>
      <c r="G45" s="593">
        <f>G42+G36</f>
        <v>135499</v>
      </c>
      <c r="H45" s="594">
        <f>H42+H36</f>
        <v>131903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0" t="s">
        <v>951</v>
      </c>
      <c r="B47" s="670"/>
      <c r="C47" s="670"/>
      <c r="D47" s="670"/>
      <c r="E47" s="670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67">
        <f>pdeReportingDate</f>
        <v>43885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68" t="str">
        <f>authorName</f>
        <v>Здравка Тодорова Иванова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55"/>
      <c r="B55" s="666" t="s">
        <v>976</v>
      </c>
      <c r="C55" s="666"/>
      <c r="D55" s="666"/>
      <c r="E55" s="666"/>
      <c r="F55" s="539"/>
      <c r="G55" s="44"/>
      <c r="H55" s="41"/>
    </row>
    <row r="56" spans="1:8" ht="15.75" customHeight="1">
      <c r="A56" s="655"/>
      <c r="B56" s="666" t="s">
        <v>952</v>
      </c>
      <c r="C56" s="666"/>
      <c r="D56" s="666"/>
      <c r="E56" s="666"/>
      <c r="F56" s="539"/>
      <c r="G56" s="44"/>
      <c r="H56" s="41"/>
    </row>
    <row r="57" spans="1:8" ht="15.75" customHeight="1">
      <c r="A57" s="655"/>
      <c r="B57" s="666" t="s">
        <v>952</v>
      </c>
      <c r="C57" s="666"/>
      <c r="D57" s="666"/>
      <c r="E57" s="666"/>
      <c r="F57" s="539"/>
      <c r="G57" s="44"/>
      <c r="H57" s="41"/>
    </row>
    <row r="58" spans="1:8" ht="15.75" customHeight="1">
      <c r="A58" s="655"/>
      <c r="B58" s="666" t="s">
        <v>952</v>
      </c>
      <c r="C58" s="666"/>
      <c r="D58" s="666"/>
      <c r="E58" s="666"/>
      <c r="F58" s="539"/>
      <c r="G58" s="44"/>
      <c r="H58" s="41"/>
    </row>
    <row r="59" spans="1:8" ht="15.75">
      <c r="A59" s="655"/>
      <c r="B59" s="666"/>
      <c r="C59" s="666"/>
      <c r="D59" s="666"/>
      <c r="E59" s="666"/>
      <c r="F59" s="539"/>
      <c r="G59" s="44"/>
      <c r="H59" s="41"/>
    </row>
    <row r="60" spans="1:8" ht="15.75">
      <c r="A60" s="655"/>
      <c r="B60" s="666"/>
      <c r="C60" s="666"/>
      <c r="D60" s="666"/>
      <c r="E60" s="666"/>
      <c r="F60" s="539"/>
      <c r="G60" s="44"/>
      <c r="H60" s="41"/>
    </row>
    <row r="61" spans="1:8" ht="15.75">
      <c r="A61" s="655"/>
      <c r="B61" s="666"/>
      <c r="C61" s="666"/>
      <c r="D61" s="666"/>
      <c r="E61" s="666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123328</v>
      </c>
      <c r="D11" s="188">
        <v>141435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-68615</v>
      </c>
      <c r="D12" s="188">
        <v>-73878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-34023</v>
      </c>
      <c r="D14" s="188">
        <v>-36221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1448</v>
      </c>
      <c r="D15" s="188">
        <v>-159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-1139</v>
      </c>
      <c r="D16" s="188">
        <v>-1547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-203</v>
      </c>
      <c r="D18" s="188">
        <v>-184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-15</v>
      </c>
      <c r="D19" s="188">
        <v>69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17</v>
      </c>
      <c r="D20" s="188">
        <v>-415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20798</v>
      </c>
      <c r="D21" s="622">
        <f>SUM(D11:D20)</f>
        <v>29100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-41747</v>
      </c>
      <c r="D23" s="188">
        <v>-44299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2115</v>
      </c>
      <c r="D24" s="188">
        <v>155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</v>
      </c>
      <c r="D25" s="188">
        <v>-51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212</v>
      </c>
      <c r="D26" s="188">
        <v>126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17383</v>
      </c>
      <c r="D29" s="188">
        <v>2215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6</v>
      </c>
      <c r="D30" s="188">
        <v>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1142</v>
      </c>
      <c r="D32" s="188">
        <v>116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-20891</v>
      </c>
      <c r="D33" s="622">
        <f>SUM(D23:D32)</f>
        <v>-41737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>
        <v>85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23703</v>
      </c>
      <c r="D37" s="188">
        <v>25223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-10382</v>
      </c>
      <c r="D38" s="188">
        <v>-10942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-622</v>
      </c>
      <c r="D39" s="188">
        <v>-560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-2186</v>
      </c>
      <c r="D40" s="188">
        <v>-2056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-2855</v>
      </c>
      <c r="D41" s="188">
        <v>-2424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7743</v>
      </c>
      <c r="D43" s="624">
        <f>SUM(D35:D42)</f>
        <v>9241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7650</v>
      </c>
      <c r="D44" s="296">
        <f>D43+D33+D21</f>
        <v>-3396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3733</v>
      </c>
      <c r="D45" s="298">
        <v>7129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11383</v>
      </c>
      <c r="D46" s="300">
        <f>D45+D44</f>
        <v>3733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11383</v>
      </c>
      <c r="D47" s="287">
        <v>3733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1273</v>
      </c>
      <c r="D48" s="271">
        <v>1156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67">
        <f>pdeReportingDate</f>
        <v>43885</v>
      </c>
      <c r="C54" s="667"/>
      <c r="D54" s="667"/>
      <c r="E54" s="667"/>
      <c r="F54" s="656"/>
      <c r="G54" s="656"/>
      <c r="H54" s="656"/>
      <c r="M54" s="92"/>
    </row>
    <row r="55" spans="1:13" s="41" customFormat="1" ht="15.75">
      <c r="A55" s="653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4" t="s">
        <v>8</v>
      </c>
      <c r="B56" s="668" t="str">
        <f>authorName</f>
        <v>Здравка Тодорова Иванова</v>
      </c>
      <c r="C56" s="668"/>
      <c r="D56" s="668"/>
      <c r="E56" s="668"/>
      <c r="F56" s="75"/>
      <c r="G56" s="75"/>
      <c r="H56" s="75"/>
    </row>
    <row r="57" spans="1:8" s="41" customFormat="1" ht="15.75">
      <c r="A57" s="654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4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 customHeight="1">
      <c r="A59" s="655"/>
      <c r="B59" s="666" t="s">
        <v>976</v>
      </c>
      <c r="C59" s="666"/>
      <c r="D59" s="666"/>
      <c r="E59" s="666"/>
      <c r="F59" s="539"/>
      <c r="G59" s="44"/>
      <c r="H59" s="41"/>
    </row>
    <row r="60" spans="1:8" ht="15.75">
      <c r="A60" s="655"/>
      <c r="B60" s="666" t="s">
        <v>952</v>
      </c>
      <c r="C60" s="666"/>
      <c r="D60" s="666"/>
      <c r="E60" s="666"/>
      <c r="F60" s="539"/>
      <c r="G60" s="44"/>
      <c r="H60" s="41"/>
    </row>
    <row r="61" spans="1:8" ht="15.75">
      <c r="A61" s="655"/>
      <c r="B61" s="666" t="s">
        <v>952</v>
      </c>
      <c r="C61" s="666"/>
      <c r="D61" s="666"/>
      <c r="E61" s="666"/>
      <c r="F61" s="539"/>
      <c r="G61" s="44"/>
      <c r="H61" s="41"/>
    </row>
    <row r="62" spans="1:8" ht="15.75">
      <c r="A62" s="655"/>
      <c r="B62" s="666" t="s">
        <v>952</v>
      </c>
      <c r="C62" s="666"/>
      <c r="D62" s="666"/>
      <c r="E62" s="666"/>
      <c r="F62" s="539"/>
      <c r="G62" s="44"/>
      <c r="H62" s="41"/>
    </row>
    <row r="63" spans="1:8" ht="15.75">
      <c r="A63" s="655"/>
      <c r="B63" s="666"/>
      <c r="C63" s="666"/>
      <c r="D63" s="666"/>
      <c r="E63" s="666"/>
      <c r="F63" s="539"/>
      <c r="G63" s="44"/>
      <c r="H63" s="41"/>
    </row>
    <row r="64" spans="1:8" ht="15.75">
      <c r="A64" s="655"/>
      <c r="B64" s="666"/>
      <c r="C64" s="666"/>
      <c r="D64" s="666"/>
      <c r="E64" s="666"/>
      <c r="F64" s="539"/>
      <c r="G64" s="44"/>
      <c r="H64" s="41"/>
    </row>
    <row r="65" spans="1:8" ht="15.75">
      <c r="A65" s="655"/>
      <c r="B65" s="666"/>
      <c r="C65" s="666"/>
      <c r="D65" s="666"/>
      <c r="E65" s="666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6" t="s">
        <v>453</v>
      </c>
      <c r="B8" s="679" t="s">
        <v>454</v>
      </c>
      <c r="C8" s="672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2" t="s">
        <v>460</v>
      </c>
      <c r="L8" s="672" t="s">
        <v>461</v>
      </c>
      <c r="M8" s="496"/>
      <c r="N8" s="497"/>
    </row>
    <row r="9" spans="1:14" s="498" customFormat="1" ht="31.5">
      <c r="A9" s="677"/>
      <c r="B9" s="680"/>
      <c r="C9" s="673"/>
      <c r="D9" s="675" t="s">
        <v>802</v>
      </c>
      <c r="E9" s="675" t="s">
        <v>456</v>
      </c>
      <c r="F9" s="500" t="s">
        <v>457</v>
      </c>
      <c r="G9" s="500"/>
      <c r="H9" s="500"/>
      <c r="I9" s="682" t="s">
        <v>458</v>
      </c>
      <c r="J9" s="682" t="s">
        <v>459</v>
      </c>
      <c r="K9" s="673"/>
      <c r="L9" s="673"/>
      <c r="M9" s="501" t="s">
        <v>801</v>
      </c>
      <c r="N9" s="497"/>
    </row>
    <row r="10" spans="1:14" s="498" customFormat="1" ht="31.5">
      <c r="A10" s="678"/>
      <c r="B10" s="681"/>
      <c r="C10" s="674"/>
      <c r="D10" s="675"/>
      <c r="E10" s="675"/>
      <c r="F10" s="499" t="s">
        <v>462</v>
      </c>
      <c r="G10" s="499" t="s">
        <v>463</v>
      </c>
      <c r="H10" s="499" t="s">
        <v>464</v>
      </c>
      <c r="I10" s="674"/>
      <c r="J10" s="674"/>
      <c r="K10" s="674"/>
      <c r="L10" s="674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2298</v>
      </c>
      <c r="D13" s="547">
        <f>'1-Баланс'!H20</f>
        <v>0</v>
      </c>
      <c r="E13" s="547">
        <f>'1-Баланс'!H21</f>
        <v>110045</v>
      </c>
      <c r="F13" s="547">
        <f>'1-Баланс'!H23</f>
        <v>2427</v>
      </c>
      <c r="G13" s="547">
        <f>'1-Баланс'!H24</f>
        <v>0</v>
      </c>
      <c r="H13" s="548">
        <v>214665</v>
      </c>
      <c r="I13" s="547">
        <f>'1-Баланс'!H29+'1-Баланс'!H32</f>
        <v>149452</v>
      </c>
      <c r="J13" s="547">
        <f>'1-Баланс'!H30+'1-Баланс'!H33</f>
        <v>0</v>
      </c>
      <c r="K13" s="548"/>
      <c r="L13" s="547">
        <f>SUM(C13:K13)</f>
        <v>478887</v>
      </c>
      <c r="M13" s="549">
        <f>'1-Баланс'!H40</f>
        <v>7256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7">
        <f t="shared" si="1"/>
        <v>0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110045</v>
      </c>
      <c r="F17" s="616">
        <f t="shared" si="2"/>
        <v>2427</v>
      </c>
      <c r="G17" s="616">
        <f t="shared" si="2"/>
        <v>0</v>
      </c>
      <c r="H17" s="616">
        <f t="shared" si="2"/>
        <v>214665</v>
      </c>
      <c r="I17" s="616">
        <f t="shared" si="2"/>
        <v>149452</v>
      </c>
      <c r="J17" s="616">
        <f t="shared" si="2"/>
        <v>0</v>
      </c>
      <c r="K17" s="616">
        <f t="shared" si="2"/>
        <v>0</v>
      </c>
      <c r="L17" s="547">
        <f t="shared" si="1"/>
        <v>478887</v>
      </c>
      <c r="M17" s="617">
        <f t="shared" si="2"/>
        <v>7256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9206</v>
      </c>
      <c r="J18" s="547">
        <f>+'1-Баланс'!G33</f>
        <v>0</v>
      </c>
      <c r="K18" s="548"/>
      <c r="L18" s="547">
        <f t="shared" si="1"/>
        <v>9206</v>
      </c>
      <c r="M18" s="601">
        <v>301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330</v>
      </c>
      <c r="G19" s="159">
        <f t="shared" si="3"/>
        <v>0</v>
      </c>
      <c r="H19" s="159">
        <f t="shared" si="3"/>
        <v>0</v>
      </c>
      <c r="I19" s="159">
        <f>I20+I21</f>
        <v>-3716</v>
      </c>
      <c r="J19" s="159">
        <f>J20+J21</f>
        <v>0</v>
      </c>
      <c r="K19" s="159">
        <f t="shared" si="3"/>
        <v>0</v>
      </c>
      <c r="L19" s="547">
        <f t="shared" si="1"/>
        <v>-3386</v>
      </c>
      <c r="M19" s="304">
        <f>M20+M21</f>
        <v>-337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>
        <v>-3386</v>
      </c>
      <c r="J20" s="305"/>
      <c r="K20" s="305"/>
      <c r="L20" s="547">
        <f>SUM(C20:K20)</f>
        <v>-3386</v>
      </c>
      <c r="M20" s="306">
        <v>-337</v>
      </c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>
        <v>330</v>
      </c>
      <c r="G21" s="305"/>
      <c r="H21" s="305"/>
      <c r="I21" s="305">
        <v>-330</v>
      </c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4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7">
        <f t="shared" si="1"/>
        <v>0</v>
      </c>
      <c r="M24" s="306"/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7">
        <f t="shared" si="1"/>
        <v>0</v>
      </c>
      <c r="M29" s="306"/>
      <c r="N29" s="160"/>
    </row>
    <row r="30" spans="1:14" ht="15.75">
      <c r="A30" s="514" t="s">
        <v>499</v>
      </c>
      <c r="B30" s="515" t="s">
        <v>500</v>
      </c>
      <c r="C30" s="305"/>
      <c r="D30" s="305"/>
      <c r="E30" s="305">
        <v>-5964</v>
      </c>
      <c r="F30" s="305">
        <v>-44</v>
      </c>
      <c r="G30" s="305"/>
      <c r="H30" s="305">
        <v>-1789</v>
      </c>
      <c r="I30" s="305">
        <v>8195</v>
      </c>
      <c r="J30" s="305"/>
      <c r="K30" s="305"/>
      <c r="L30" s="547">
        <f t="shared" si="1"/>
        <v>398</v>
      </c>
      <c r="M30" s="306">
        <v>-1033</v>
      </c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104081</v>
      </c>
      <c r="F31" s="616">
        <f t="shared" si="6"/>
        <v>2713</v>
      </c>
      <c r="G31" s="616">
        <f t="shared" si="6"/>
        <v>0</v>
      </c>
      <c r="H31" s="616">
        <f t="shared" si="6"/>
        <v>212876</v>
      </c>
      <c r="I31" s="616">
        <f t="shared" si="6"/>
        <v>163137</v>
      </c>
      <c r="J31" s="616">
        <f t="shared" si="6"/>
        <v>0</v>
      </c>
      <c r="K31" s="616">
        <f t="shared" si="6"/>
        <v>0</v>
      </c>
      <c r="L31" s="547">
        <f t="shared" si="1"/>
        <v>485105</v>
      </c>
      <c r="M31" s="617">
        <f t="shared" si="6"/>
        <v>6187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104081</v>
      </c>
      <c r="F34" s="550">
        <f t="shared" si="7"/>
        <v>2713</v>
      </c>
      <c r="G34" s="550">
        <f t="shared" si="7"/>
        <v>0</v>
      </c>
      <c r="H34" s="550">
        <f t="shared" si="7"/>
        <v>212876</v>
      </c>
      <c r="I34" s="550">
        <f t="shared" si="7"/>
        <v>163137</v>
      </c>
      <c r="J34" s="550">
        <f t="shared" si="7"/>
        <v>0</v>
      </c>
      <c r="K34" s="550">
        <f t="shared" si="7"/>
        <v>0</v>
      </c>
      <c r="L34" s="614">
        <f t="shared" si="1"/>
        <v>485105</v>
      </c>
      <c r="M34" s="551">
        <f>M31+M32+M33</f>
        <v>6187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67">
        <f>pdeReportingDate</f>
        <v>43885</v>
      </c>
      <c r="C38" s="667"/>
      <c r="D38" s="667"/>
      <c r="E38" s="667"/>
      <c r="F38" s="667"/>
      <c r="G38" s="667"/>
      <c r="H38" s="667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68" t="str">
        <f>authorName</f>
        <v>Здравка Тодорова Иванова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 customHeight="1">
      <c r="A43" s="655"/>
      <c r="B43" s="666" t="s">
        <v>976</v>
      </c>
      <c r="C43" s="666"/>
      <c r="D43" s="666"/>
      <c r="E43" s="666"/>
      <c r="F43" s="539"/>
      <c r="G43" s="44"/>
      <c r="H43" s="41"/>
      <c r="M43" s="160"/>
    </row>
    <row r="44" spans="1:13" ht="15.75">
      <c r="A44" s="655"/>
      <c r="B44" s="666" t="s">
        <v>952</v>
      </c>
      <c r="C44" s="666"/>
      <c r="D44" s="666"/>
      <c r="E44" s="666"/>
      <c r="F44" s="539"/>
      <c r="G44" s="44"/>
      <c r="H44" s="41"/>
      <c r="M44" s="160"/>
    </row>
    <row r="45" spans="1:13" ht="15.75">
      <c r="A45" s="655"/>
      <c r="B45" s="666" t="s">
        <v>952</v>
      </c>
      <c r="C45" s="666"/>
      <c r="D45" s="666"/>
      <c r="E45" s="666"/>
      <c r="F45" s="539"/>
      <c r="G45" s="44"/>
      <c r="H45" s="41"/>
      <c r="M45" s="160"/>
    </row>
    <row r="46" spans="1:13" ht="15.75">
      <c r="A46" s="655"/>
      <c r="B46" s="666" t="s">
        <v>952</v>
      </c>
      <c r="C46" s="666"/>
      <c r="D46" s="666"/>
      <c r="E46" s="666"/>
      <c r="F46" s="539"/>
      <c r="G46" s="44"/>
      <c r="H46" s="41"/>
      <c r="M46" s="160"/>
    </row>
    <row r="47" spans="1:13" ht="15.75">
      <c r="A47" s="655"/>
      <c r="B47" s="666"/>
      <c r="C47" s="666"/>
      <c r="D47" s="666"/>
      <c r="E47" s="666"/>
      <c r="F47" s="539"/>
      <c r="G47" s="44"/>
      <c r="H47" s="41"/>
      <c r="M47" s="160"/>
    </row>
    <row r="48" spans="1:13" ht="15.75">
      <c r="A48" s="655"/>
      <c r="B48" s="666"/>
      <c r="C48" s="666"/>
      <c r="D48" s="666"/>
      <c r="E48" s="666"/>
      <c r="F48" s="539"/>
      <c r="G48" s="44"/>
      <c r="H48" s="41"/>
      <c r="M48" s="160"/>
    </row>
    <row r="49" spans="1:13" ht="15.75">
      <c r="A49" s="655"/>
      <c r="B49" s="666"/>
      <c r="C49" s="666"/>
      <c r="D49" s="666"/>
      <c r="E49" s="666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4" sqref="F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73679</v>
      </c>
      <c r="E11" s="317">
        <v>422</v>
      </c>
      <c r="F11" s="317">
        <v>2</v>
      </c>
      <c r="G11" s="318">
        <f>D11+E11-F11</f>
        <v>74099</v>
      </c>
      <c r="H11" s="317"/>
      <c r="I11" s="317"/>
      <c r="J11" s="318">
        <f>G11+H11-I11</f>
        <v>74099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74099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399086</v>
      </c>
      <c r="E12" s="317">
        <v>28013</v>
      </c>
      <c r="F12" s="317">
        <v>22</v>
      </c>
      <c r="G12" s="318">
        <f aca="true" t="shared" si="2" ref="G12:G41">D12+E12-F12</f>
        <v>427077</v>
      </c>
      <c r="H12" s="317"/>
      <c r="I12" s="317"/>
      <c r="J12" s="318">
        <f aca="true" t="shared" si="3" ref="J12:J41">G12+H12-I12</f>
        <v>427077</v>
      </c>
      <c r="K12" s="317">
        <v>38047</v>
      </c>
      <c r="L12" s="317">
        <v>8574</v>
      </c>
      <c r="M12" s="317">
        <v>6</v>
      </c>
      <c r="N12" s="318">
        <f aca="true" t="shared" si="4" ref="N12:N41">K12+L12-M12</f>
        <v>46615</v>
      </c>
      <c r="O12" s="317"/>
      <c r="P12" s="317"/>
      <c r="Q12" s="318">
        <f t="shared" si="0"/>
        <v>46615</v>
      </c>
      <c r="R12" s="329">
        <f t="shared" si="1"/>
        <v>380462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0</v>
      </c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>
        <v>0</v>
      </c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172795</v>
      </c>
      <c r="E14" s="317">
        <v>9037</v>
      </c>
      <c r="F14" s="317">
        <v>517</v>
      </c>
      <c r="G14" s="318">
        <f t="shared" si="2"/>
        <v>181315</v>
      </c>
      <c r="H14" s="317"/>
      <c r="I14" s="317"/>
      <c r="J14" s="318">
        <f t="shared" si="3"/>
        <v>181315</v>
      </c>
      <c r="K14" s="317">
        <v>92462</v>
      </c>
      <c r="L14" s="317">
        <v>8614</v>
      </c>
      <c r="M14" s="317">
        <v>441</v>
      </c>
      <c r="N14" s="318">
        <f t="shared" si="4"/>
        <v>100635</v>
      </c>
      <c r="O14" s="317"/>
      <c r="P14" s="317"/>
      <c r="Q14" s="318">
        <f t="shared" si="0"/>
        <v>100635</v>
      </c>
      <c r="R14" s="329">
        <f t="shared" si="1"/>
        <v>80680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22189</v>
      </c>
      <c r="E15" s="317">
        <v>493</v>
      </c>
      <c r="F15" s="317">
        <v>1071</v>
      </c>
      <c r="G15" s="318">
        <f t="shared" si="2"/>
        <v>21611</v>
      </c>
      <c r="H15" s="317"/>
      <c r="I15" s="317"/>
      <c r="J15" s="318">
        <f t="shared" si="3"/>
        <v>21611</v>
      </c>
      <c r="K15" s="317">
        <v>13348</v>
      </c>
      <c r="L15" s="317">
        <v>1334</v>
      </c>
      <c r="M15" s="317">
        <v>938</v>
      </c>
      <c r="N15" s="318">
        <f t="shared" si="4"/>
        <v>13744</v>
      </c>
      <c r="O15" s="317"/>
      <c r="P15" s="317"/>
      <c r="Q15" s="318">
        <f t="shared" si="0"/>
        <v>13744</v>
      </c>
      <c r="R15" s="329">
        <f t="shared" si="1"/>
        <v>7867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54729</v>
      </c>
      <c r="E16" s="317">
        <v>3176</v>
      </c>
      <c r="F16" s="317">
        <v>401</v>
      </c>
      <c r="G16" s="318">
        <f t="shared" si="2"/>
        <v>57504</v>
      </c>
      <c r="H16" s="317"/>
      <c r="I16" s="317"/>
      <c r="J16" s="318">
        <f t="shared" si="3"/>
        <v>57504</v>
      </c>
      <c r="K16" s="317">
        <v>37072</v>
      </c>
      <c r="L16" s="317">
        <v>4253</v>
      </c>
      <c r="M16" s="317">
        <v>385</v>
      </c>
      <c r="N16" s="318">
        <f t="shared" si="4"/>
        <v>40940</v>
      </c>
      <c r="O16" s="317"/>
      <c r="P16" s="317"/>
      <c r="Q16" s="318">
        <f t="shared" si="0"/>
        <v>40940</v>
      </c>
      <c r="R16" s="329">
        <f t="shared" si="1"/>
        <v>16564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18724</v>
      </c>
      <c r="E17" s="317">
        <v>41473</v>
      </c>
      <c r="F17" s="317">
        <v>41060</v>
      </c>
      <c r="G17" s="318">
        <f t="shared" si="2"/>
        <v>19137</v>
      </c>
      <c r="H17" s="317"/>
      <c r="I17" s="317"/>
      <c r="J17" s="318">
        <f t="shared" si="3"/>
        <v>19137</v>
      </c>
      <c r="K17" s="317">
        <v>517</v>
      </c>
      <c r="L17" s="317"/>
      <c r="M17" s="317"/>
      <c r="N17" s="318">
        <f t="shared" si="4"/>
        <v>517</v>
      </c>
      <c r="O17" s="317"/>
      <c r="P17" s="317"/>
      <c r="Q17" s="318">
        <f t="shared" si="0"/>
        <v>517</v>
      </c>
      <c r="R17" s="329">
        <f t="shared" si="1"/>
        <v>18620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5092</v>
      </c>
      <c r="E18" s="317"/>
      <c r="F18" s="317"/>
      <c r="G18" s="318">
        <f t="shared" si="2"/>
        <v>5092</v>
      </c>
      <c r="H18" s="317"/>
      <c r="I18" s="317"/>
      <c r="J18" s="318">
        <f t="shared" si="3"/>
        <v>5092</v>
      </c>
      <c r="K18" s="317">
        <v>781</v>
      </c>
      <c r="L18" s="317">
        <v>249</v>
      </c>
      <c r="M18" s="317"/>
      <c r="N18" s="318">
        <f t="shared" si="4"/>
        <v>1030</v>
      </c>
      <c r="O18" s="317"/>
      <c r="P18" s="317"/>
      <c r="Q18" s="318">
        <f t="shared" si="0"/>
        <v>1030</v>
      </c>
      <c r="R18" s="329">
        <f t="shared" si="1"/>
        <v>4062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746294</v>
      </c>
      <c r="E19" s="319">
        <f>SUM(E11:E18)</f>
        <v>82614</v>
      </c>
      <c r="F19" s="319">
        <f>SUM(F11:F18)</f>
        <v>43073</v>
      </c>
      <c r="G19" s="318">
        <f t="shared" si="2"/>
        <v>785835</v>
      </c>
      <c r="H19" s="319">
        <f>SUM(H11:H18)</f>
        <v>0</v>
      </c>
      <c r="I19" s="319">
        <f>SUM(I11:I18)</f>
        <v>0</v>
      </c>
      <c r="J19" s="318">
        <f t="shared" si="3"/>
        <v>785835</v>
      </c>
      <c r="K19" s="319">
        <f>SUM(K11:K18)</f>
        <v>182227</v>
      </c>
      <c r="L19" s="319">
        <f>SUM(L11:L18)</f>
        <v>23024</v>
      </c>
      <c r="M19" s="319">
        <f>SUM(M11:M18)</f>
        <v>1770</v>
      </c>
      <c r="N19" s="318">
        <f t="shared" si="4"/>
        <v>203481</v>
      </c>
      <c r="O19" s="319">
        <f>SUM(O11:O18)</f>
        <v>0</v>
      </c>
      <c r="P19" s="319">
        <f>SUM(P11:P18)</f>
        <v>0</v>
      </c>
      <c r="Q19" s="318">
        <f t="shared" si="0"/>
        <v>203481</v>
      </c>
      <c r="R19" s="329">
        <f t="shared" si="1"/>
        <v>582354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29657</v>
      </c>
      <c r="E20" s="317">
        <v>1530</v>
      </c>
      <c r="F20" s="317">
        <v>10960</v>
      </c>
      <c r="G20" s="318">
        <f t="shared" si="2"/>
        <v>20227</v>
      </c>
      <c r="H20" s="317">
        <v>523</v>
      </c>
      <c r="I20" s="317">
        <v>255</v>
      </c>
      <c r="J20" s="318">
        <f t="shared" si="3"/>
        <v>20495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20495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386</v>
      </c>
      <c r="E21" s="317">
        <v>428</v>
      </c>
      <c r="F21" s="317"/>
      <c r="G21" s="318">
        <f t="shared" si="2"/>
        <v>814</v>
      </c>
      <c r="H21" s="317"/>
      <c r="I21" s="317"/>
      <c r="J21" s="318">
        <f t="shared" si="3"/>
        <v>814</v>
      </c>
      <c r="K21" s="317">
        <v>80</v>
      </c>
      <c r="L21" s="317">
        <v>38</v>
      </c>
      <c r="M21" s="317"/>
      <c r="N21" s="318">
        <f t="shared" si="4"/>
        <v>118</v>
      </c>
      <c r="O21" s="317"/>
      <c r="P21" s="317"/>
      <c r="Q21" s="318">
        <f t="shared" si="0"/>
        <v>118</v>
      </c>
      <c r="R21" s="329">
        <f t="shared" si="1"/>
        <v>696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3271</v>
      </c>
      <c r="E24" s="317">
        <v>166</v>
      </c>
      <c r="F24" s="317">
        <v>16</v>
      </c>
      <c r="G24" s="318">
        <f t="shared" si="2"/>
        <v>3421</v>
      </c>
      <c r="H24" s="317"/>
      <c r="I24" s="317"/>
      <c r="J24" s="318">
        <f t="shared" si="3"/>
        <v>3421</v>
      </c>
      <c r="K24" s="317">
        <v>3114</v>
      </c>
      <c r="L24" s="317">
        <v>89</v>
      </c>
      <c r="M24" s="317">
        <v>16</v>
      </c>
      <c r="N24" s="318">
        <f t="shared" si="4"/>
        <v>3187</v>
      </c>
      <c r="O24" s="317"/>
      <c r="P24" s="317"/>
      <c r="Q24" s="318">
        <f t="shared" si="0"/>
        <v>3187</v>
      </c>
      <c r="R24" s="329">
        <f t="shared" si="1"/>
        <v>234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3322</v>
      </c>
      <c r="E26" s="317">
        <v>57</v>
      </c>
      <c r="F26" s="317">
        <v>841</v>
      </c>
      <c r="G26" s="318">
        <f t="shared" si="2"/>
        <v>2538</v>
      </c>
      <c r="H26" s="317"/>
      <c r="I26" s="317"/>
      <c r="J26" s="318">
        <f t="shared" si="3"/>
        <v>2538</v>
      </c>
      <c r="K26" s="317">
        <v>1560</v>
      </c>
      <c r="L26" s="317">
        <v>179</v>
      </c>
      <c r="M26" s="317">
        <v>421</v>
      </c>
      <c r="N26" s="318">
        <f t="shared" si="4"/>
        <v>1318</v>
      </c>
      <c r="O26" s="317"/>
      <c r="P26" s="317"/>
      <c r="Q26" s="318">
        <f t="shared" si="0"/>
        <v>1318</v>
      </c>
      <c r="R26" s="329">
        <f t="shared" si="1"/>
        <v>1220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6593</v>
      </c>
      <c r="E27" s="321">
        <f aca="true" t="shared" si="5" ref="E27:P27">SUM(E23:E26)</f>
        <v>223</v>
      </c>
      <c r="F27" s="321">
        <f t="shared" si="5"/>
        <v>857</v>
      </c>
      <c r="G27" s="322">
        <f t="shared" si="2"/>
        <v>5959</v>
      </c>
      <c r="H27" s="321">
        <f t="shared" si="5"/>
        <v>0</v>
      </c>
      <c r="I27" s="321">
        <f t="shared" si="5"/>
        <v>0</v>
      </c>
      <c r="J27" s="322">
        <f t="shared" si="3"/>
        <v>5959</v>
      </c>
      <c r="K27" s="321">
        <f t="shared" si="5"/>
        <v>4674</v>
      </c>
      <c r="L27" s="321">
        <f t="shared" si="5"/>
        <v>268</v>
      </c>
      <c r="M27" s="321">
        <f t="shared" si="5"/>
        <v>437</v>
      </c>
      <c r="N27" s="322">
        <f t="shared" si="4"/>
        <v>4505</v>
      </c>
      <c r="O27" s="321">
        <f t="shared" si="5"/>
        <v>0</v>
      </c>
      <c r="P27" s="321">
        <f t="shared" si="5"/>
        <v>0</v>
      </c>
      <c r="Q27" s="322">
        <f t="shared" si="0"/>
        <v>4505</v>
      </c>
      <c r="R27" s="332">
        <f t="shared" si="1"/>
        <v>1454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887</v>
      </c>
      <c r="E29" s="324">
        <f aca="true" t="shared" si="6" ref="E29:P29">SUM(E30:E33)</f>
        <v>31</v>
      </c>
      <c r="F29" s="324">
        <f t="shared" si="6"/>
        <v>7</v>
      </c>
      <c r="G29" s="325">
        <f t="shared" si="2"/>
        <v>911</v>
      </c>
      <c r="H29" s="324">
        <f t="shared" si="6"/>
        <v>0</v>
      </c>
      <c r="I29" s="324">
        <f t="shared" si="6"/>
        <v>0</v>
      </c>
      <c r="J29" s="325">
        <f t="shared" si="3"/>
        <v>911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911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858</v>
      </c>
      <c r="E32" s="317">
        <v>31</v>
      </c>
      <c r="F32" s="317"/>
      <c r="G32" s="318">
        <f t="shared" si="2"/>
        <v>889</v>
      </c>
      <c r="H32" s="317"/>
      <c r="I32" s="317"/>
      <c r="J32" s="318">
        <f t="shared" si="3"/>
        <v>889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29</v>
      </c>
      <c r="E33" s="317"/>
      <c r="F33" s="317">
        <v>7</v>
      </c>
      <c r="G33" s="318">
        <f t="shared" si="2"/>
        <v>22</v>
      </c>
      <c r="H33" s="317"/>
      <c r="I33" s="317"/>
      <c r="J33" s="318">
        <f t="shared" si="3"/>
        <v>22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22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887</v>
      </c>
      <c r="E40" s="319">
        <f aca="true" t="shared" si="10" ref="E40:P40">E29+E34+E39</f>
        <v>31</v>
      </c>
      <c r="F40" s="319">
        <f t="shared" si="10"/>
        <v>7</v>
      </c>
      <c r="G40" s="318">
        <f t="shared" si="2"/>
        <v>911</v>
      </c>
      <c r="H40" s="319">
        <f t="shared" si="10"/>
        <v>0</v>
      </c>
      <c r="I40" s="319">
        <f t="shared" si="10"/>
        <v>0</v>
      </c>
      <c r="J40" s="318">
        <f t="shared" si="3"/>
        <v>911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911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/>
      <c r="F41" s="317"/>
      <c r="G41" s="318">
        <f t="shared" si="2"/>
        <v>17604</v>
      </c>
      <c r="H41" s="317"/>
      <c r="I41" s="317"/>
      <c r="J41" s="318">
        <f t="shared" si="3"/>
        <v>17604</v>
      </c>
      <c r="K41" s="317">
        <v>2560</v>
      </c>
      <c r="L41" s="317"/>
      <c r="M41" s="317"/>
      <c r="N41" s="318">
        <f t="shared" si="4"/>
        <v>2560</v>
      </c>
      <c r="O41" s="317"/>
      <c r="P41" s="317"/>
      <c r="Q41" s="318">
        <f t="shared" si="7"/>
        <v>2560</v>
      </c>
      <c r="R41" s="329">
        <f t="shared" si="8"/>
        <v>15044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801421</v>
      </c>
      <c r="E42" s="338">
        <f>E19+E20+E21+E27+E40+E41</f>
        <v>84826</v>
      </c>
      <c r="F42" s="338">
        <f aca="true" t="shared" si="11" ref="F42:R42">F19+F20+F21+F27+F40+F41</f>
        <v>54897</v>
      </c>
      <c r="G42" s="338">
        <f t="shared" si="11"/>
        <v>831350</v>
      </c>
      <c r="H42" s="338">
        <f t="shared" si="11"/>
        <v>523</v>
      </c>
      <c r="I42" s="338">
        <f t="shared" si="11"/>
        <v>255</v>
      </c>
      <c r="J42" s="338">
        <f t="shared" si="11"/>
        <v>831618</v>
      </c>
      <c r="K42" s="338">
        <f t="shared" si="11"/>
        <v>189541</v>
      </c>
      <c r="L42" s="338">
        <f t="shared" si="11"/>
        <v>23330</v>
      </c>
      <c r="M42" s="338">
        <f t="shared" si="11"/>
        <v>2207</v>
      </c>
      <c r="N42" s="338">
        <f t="shared" si="11"/>
        <v>210664</v>
      </c>
      <c r="O42" s="338">
        <f t="shared" si="11"/>
        <v>0</v>
      </c>
      <c r="P42" s="338">
        <f t="shared" si="11"/>
        <v>0</v>
      </c>
      <c r="Q42" s="338">
        <f t="shared" si="11"/>
        <v>210664</v>
      </c>
      <c r="R42" s="339">
        <f t="shared" si="11"/>
        <v>620954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67">
        <f>pdeReportingDate</f>
        <v>43885</v>
      </c>
      <c r="D45" s="667"/>
      <c r="E45" s="667"/>
      <c r="F45" s="667"/>
      <c r="G45" s="667"/>
      <c r="H45" s="667"/>
      <c r="I45" s="667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68" t="str">
        <f>authorName</f>
        <v>Здравка Тодорова Иванова</v>
      </c>
      <c r="D47" s="668"/>
      <c r="E47" s="668"/>
      <c r="F47" s="668"/>
      <c r="G47" s="668"/>
      <c r="H47" s="668"/>
      <c r="I47" s="668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69"/>
      <c r="D49" s="669"/>
      <c r="E49" s="669"/>
      <c r="F49" s="669"/>
      <c r="G49" s="669"/>
      <c r="H49" s="669"/>
      <c r="I49" s="669"/>
    </row>
    <row r="50" spans="2:9" ht="15.75" customHeight="1">
      <c r="B50" s="655"/>
      <c r="C50" s="666" t="s">
        <v>976</v>
      </c>
      <c r="D50" s="666"/>
      <c r="E50" s="666"/>
      <c r="F50" s="666"/>
      <c r="G50" s="539"/>
      <c r="H50" s="44"/>
      <c r="I50" s="41"/>
    </row>
    <row r="51" spans="2:9" ht="15.75">
      <c r="B51" s="655"/>
      <c r="C51" s="666" t="s">
        <v>952</v>
      </c>
      <c r="D51" s="666"/>
      <c r="E51" s="666"/>
      <c r="F51" s="666"/>
      <c r="G51" s="539"/>
      <c r="H51" s="44"/>
      <c r="I51" s="41"/>
    </row>
    <row r="52" spans="2:9" ht="15.75">
      <c r="B52" s="655"/>
      <c r="C52" s="666" t="s">
        <v>952</v>
      </c>
      <c r="D52" s="666"/>
      <c r="E52" s="666"/>
      <c r="F52" s="666"/>
      <c r="G52" s="539"/>
      <c r="H52" s="44"/>
      <c r="I52" s="41"/>
    </row>
    <row r="53" spans="2:9" ht="15.75">
      <c r="B53" s="655"/>
      <c r="C53" s="666" t="s">
        <v>952</v>
      </c>
      <c r="D53" s="666"/>
      <c r="E53" s="666"/>
      <c r="F53" s="666"/>
      <c r="G53" s="539"/>
      <c r="H53" s="44"/>
      <c r="I53" s="41"/>
    </row>
    <row r="54" spans="2:9" ht="15.75">
      <c r="B54" s="655"/>
      <c r="C54" s="666"/>
      <c r="D54" s="666"/>
      <c r="E54" s="666"/>
      <c r="F54" s="666"/>
      <c r="G54" s="539"/>
      <c r="H54" s="44"/>
      <c r="I54" s="41"/>
    </row>
    <row r="55" spans="2:9" ht="15.75">
      <c r="B55" s="655"/>
      <c r="C55" s="666"/>
      <c r="D55" s="666"/>
      <c r="E55" s="666"/>
      <c r="F55" s="666"/>
      <c r="G55" s="539"/>
      <c r="H55" s="44"/>
      <c r="I55" s="41"/>
    </row>
    <row r="56" spans="2:9" ht="15.75">
      <c r="B56" s="655"/>
      <c r="C56" s="666"/>
      <c r="D56" s="666"/>
      <c r="E56" s="666"/>
      <c r="F56" s="666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169</v>
      </c>
      <c r="D13" s="351">
        <f>SUM(D14:D16)</f>
        <v>0</v>
      </c>
      <c r="E13" s="358">
        <f>SUM(E14:E16)</f>
        <v>169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169</v>
      </c>
      <c r="D16" s="357"/>
      <c r="E16" s="358">
        <f t="shared" si="0"/>
        <v>169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28</v>
      </c>
      <c r="D18" s="351">
        <f>+D19+D20</f>
        <v>0</v>
      </c>
      <c r="E18" s="358">
        <f t="shared" si="0"/>
        <v>28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28</v>
      </c>
      <c r="D20" s="357"/>
      <c r="E20" s="358">
        <f t="shared" si="0"/>
        <v>28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197</v>
      </c>
      <c r="D21" s="429">
        <f>D13+D17+D18</f>
        <v>0</v>
      </c>
      <c r="E21" s="430">
        <f>E13+E17+E18</f>
        <v>197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567</v>
      </c>
      <c r="D23" s="432"/>
      <c r="E23" s="431">
        <f t="shared" si="0"/>
        <v>567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130</v>
      </c>
      <c r="D26" s="351">
        <f>SUM(D27:D29)</f>
        <v>130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130</v>
      </c>
      <c r="D29" s="357">
        <v>130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1997</v>
      </c>
      <c r="D30" s="357">
        <v>1997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2695</v>
      </c>
      <c r="D31" s="357">
        <v>2695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137</v>
      </c>
      <c r="D33" s="357">
        <v>137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445</v>
      </c>
      <c r="D35" s="351">
        <f>SUM(D36:D39)</f>
        <v>445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112</v>
      </c>
      <c r="D36" s="357">
        <v>112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331</v>
      </c>
      <c r="D37" s="357">
        <v>331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>
        <v>2</v>
      </c>
      <c r="D39" s="357">
        <v>2</v>
      </c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796</v>
      </c>
      <c r="D40" s="351">
        <f>SUM(D41:D44)</f>
        <v>796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796</v>
      </c>
      <c r="D44" s="357">
        <v>796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6200</v>
      </c>
      <c r="D45" s="427">
        <f>D26+D30+D31+D33+D32+D34+D35+D40</f>
        <v>6200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6964</v>
      </c>
      <c r="D46" s="433">
        <f>D45+D23+D21+D11</f>
        <v>6200</v>
      </c>
      <c r="E46" s="434">
        <f>E45+E23+E21+E11</f>
        <v>764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582</v>
      </c>
      <c r="D54" s="129">
        <f>SUM(D55:D57)</f>
        <v>0</v>
      </c>
      <c r="E54" s="127">
        <f>C54-D54</f>
        <v>582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v>582</v>
      </c>
      <c r="D55" s="188"/>
      <c r="E55" s="127">
        <f>C55-D55</f>
        <v>582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91731</v>
      </c>
      <c r="D58" s="129">
        <f>D59+D61</f>
        <v>0</v>
      </c>
      <c r="E58" s="127">
        <f t="shared" si="1"/>
        <v>91731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91731</v>
      </c>
      <c r="D59" s="188"/>
      <c r="E59" s="127">
        <f t="shared" si="1"/>
        <v>91731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648</v>
      </c>
      <c r="D66" s="188"/>
      <c r="E66" s="127">
        <f t="shared" si="1"/>
        <v>648</v>
      </c>
      <c r="F66" s="187"/>
    </row>
    <row r="67" spans="1:6" ht="15.75">
      <c r="A67" s="359" t="s">
        <v>684</v>
      </c>
      <c r="B67" s="126" t="s">
        <v>685</v>
      </c>
      <c r="C67" s="188">
        <v>464</v>
      </c>
      <c r="D67" s="188"/>
      <c r="E67" s="127">
        <f t="shared" si="1"/>
        <v>464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92961</v>
      </c>
      <c r="D68" s="424">
        <f>D54+D58+D63+D64+D65+D66</f>
        <v>0</v>
      </c>
      <c r="E68" s="425">
        <f t="shared" si="1"/>
        <v>92961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19073</v>
      </c>
      <c r="D70" s="188"/>
      <c r="E70" s="127">
        <f t="shared" si="1"/>
        <v>19073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1258</v>
      </c>
      <c r="D73" s="128">
        <f>SUM(D74:D76)</f>
        <v>1258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204</v>
      </c>
      <c r="D74" s="188">
        <v>204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>
        <v>954</v>
      </c>
      <c r="D75" s="188">
        <v>954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100</v>
      </c>
      <c r="D76" s="188">
        <v>100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15963</v>
      </c>
      <c r="D77" s="129">
        <f>D78+D80</f>
        <v>15963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15963</v>
      </c>
      <c r="D78" s="188">
        <v>15963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873</v>
      </c>
      <c r="D82" s="129">
        <f>SUM(D83:D86)</f>
        <v>873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873</v>
      </c>
      <c r="D86" s="188">
        <v>873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26397</v>
      </c>
      <c r="D87" s="125">
        <f>SUM(D88:D92)+D96</f>
        <v>26397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16532</v>
      </c>
      <c r="D89" s="188">
        <v>16532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7909</v>
      </c>
      <c r="D90" s="188">
        <v>7909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1361</v>
      </c>
      <c r="D91" s="188">
        <v>1361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240</v>
      </c>
      <c r="D92" s="129">
        <f>SUM(D93:D95)</f>
        <v>240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10</v>
      </c>
      <c r="D93" s="188">
        <v>10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86</v>
      </c>
      <c r="D94" s="188">
        <v>86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144</v>
      </c>
      <c r="D95" s="188">
        <v>144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355</v>
      </c>
      <c r="D96" s="188">
        <v>355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2158</v>
      </c>
      <c r="D97" s="188">
        <v>2158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46649</v>
      </c>
      <c r="D98" s="422">
        <f>D87+D82+D77+D73+D97</f>
        <v>46649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158683</v>
      </c>
      <c r="D99" s="416">
        <f>D98+D70+D68</f>
        <v>46649</v>
      </c>
      <c r="E99" s="416">
        <f>E98+E70+E68</f>
        <v>112034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67">
        <f>pdeReportingDate</f>
        <v>43885</v>
      </c>
      <c r="C111" s="667"/>
      <c r="D111" s="667"/>
      <c r="E111" s="667"/>
      <c r="F111" s="667"/>
      <c r="G111" s="51"/>
      <c r="H111" s="51"/>
    </row>
    <row r="112" spans="1:8" ht="15.75">
      <c r="A112" s="653"/>
      <c r="B112" s="667"/>
      <c r="C112" s="667"/>
      <c r="D112" s="667"/>
      <c r="E112" s="667"/>
      <c r="F112" s="667"/>
      <c r="G112" s="51"/>
      <c r="H112" s="51"/>
    </row>
    <row r="113" spans="1:8" ht="15.75">
      <c r="A113" s="654" t="s">
        <v>8</v>
      </c>
      <c r="B113" s="668" t="str">
        <f>authorName</f>
        <v>Здравка Тодорова Иванова</v>
      </c>
      <c r="C113" s="668"/>
      <c r="D113" s="668"/>
      <c r="E113" s="668"/>
      <c r="F113" s="668"/>
      <c r="G113" s="75"/>
      <c r="H113" s="75"/>
    </row>
    <row r="114" spans="1:8" ht="15.75">
      <c r="A114" s="654"/>
      <c r="B114" s="668"/>
      <c r="C114" s="668"/>
      <c r="D114" s="668"/>
      <c r="E114" s="668"/>
      <c r="F114" s="668"/>
      <c r="G114" s="75"/>
      <c r="H114" s="75"/>
    </row>
    <row r="115" spans="1:8" ht="15.75">
      <c r="A115" s="654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55"/>
      <c r="B116" s="666" t="s">
        <v>952</v>
      </c>
      <c r="C116" s="666"/>
      <c r="D116" s="666"/>
      <c r="E116" s="666"/>
      <c r="F116" s="666"/>
      <c r="G116" s="655"/>
      <c r="H116" s="655"/>
    </row>
    <row r="117" spans="1:8" ht="15.75" customHeight="1">
      <c r="A117" s="655"/>
      <c r="B117" s="666" t="s">
        <v>952</v>
      </c>
      <c r="C117" s="666"/>
      <c r="D117" s="666"/>
      <c r="E117" s="666"/>
      <c r="F117" s="666"/>
      <c r="G117" s="655"/>
      <c r="H117" s="655"/>
    </row>
    <row r="118" spans="1:8" ht="15.75" customHeight="1">
      <c r="A118" s="655"/>
      <c r="B118" s="666" t="s">
        <v>952</v>
      </c>
      <c r="C118" s="666"/>
      <c r="D118" s="666"/>
      <c r="E118" s="666"/>
      <c r="F118" s="666"/>
      <c r="G118" s="655"/>
      <c r="H118" s="655"/>
    </row>
    <row r="119" spans="1:8" ht="15.75" customHeight="1">
      <c r="A119" s="655"/>
      <c r="B119" s="666" t="s">
        <v>952</v>
      </c>
      <c r="C119" s="666"/>
      <c r="D119" s="666"/>
      <c r="E119" s="666"/>
      <c r="F119" s="666"/>
      <c r="G119" s="655"/>
      <c r="H119" s="655"/>
    </row>
    <row r="120" spans="1:8" ht="15.75">
      <c r="A120" s="655"/>
      <c r="B120" s="666"/>
      <c r="C120" s="666"/>
      <c r="D120" s="666"/>
      <c r="E120" s="666"/>
      <c r="F120" s="666"/>
      <c r="G120" s="655"/>
      <c r="H120" s="655"/>
    </row>
    <row r="121" spans="1:8" ht="15.75">
      <c r="A121" s="655"/>
      <c r="B121" s="666"/>
      <c r="C121" s="666"/>
      <c r="D121" s="666"/>
      <c r="E121" s="666"/>
      <c r="F121" s="666"/>
      <c r="G121" s="655"/>
      <c r="H121" s="655"/>
    </row>
    <row r="122" spans="1:8" ht="15.75">
      <c r="A122" s="655"/>
      <c r="B122" s="666"/>
      <c r="C122" s="666"/>
      <c r="D122" s="666"/>
      <c r="E122" s="666"/>
      <c r="F122" s="666"/>
      <c r="G122" s="655"/>
      <c r="H122" s="65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271979</v>
      </c>
      <c r="D13" s="438"/>
      <c r="E13" s="438"/>
      <c r="F13" s="438">
        <v>911</v>
      </c>
      <c r="G13" s="438"/>
      <c r="H13" s="438"/>
      <c r="I13" s="439">
        <f>F13+G13-H13</f>
        <v>911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271979</v>
      </c>
      <c r="D18" s="445">
        <f t="shared" si="1"/>
        <v>0</v>
      </c>
      <c r="E18" s="445">
        <f t="shared" si="1"/>
        <v>0</v>
      </c>
      <c r="F18" s="445">
        <f t="shared" si="1"/>
        <v>911</v>
      </c>
      <c r="G18" s="445">
        <f t="shared" si="1"/>
        <v>0</v>
      </c>
      <c r="H18" s="445">
        <f t="shared" si="1"/>
        <v>0</v>
      </c>
      <c r="I18" s="446">
        <f t="shared" si="0"/>
        <v>911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67">
        <f>pdeReportingDate</f>
        <v>43885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3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4" t="s">
        <v>8</v>
      </c>
      <c r="B33" s="668" t="str">
        <f>authorName</f>
        <v>Здравка Тодорова Иванова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4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54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55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55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55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55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55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55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55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01.01.2019 г. до 31.12.2019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652233</v>
      </c>
      <c r="D6" s="637">
        <f aca="true" t="shared" si="0" ref="D6:D15">C6-E6</f>
        <v>0</v>
      </c>
      <c r="E6" s="636">
        <f>'1-Баланс'!G95</f>
        <v>652233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485105</v>
      </c>
      <c r="D7" s="637">
        <f t="shared" si="0"/>
        <v>482807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9206</v>
      </c>
      <c r="D8" s="637">
        <f t="shared" si="0"/>
        <v>0</v>
      </c>
      <c r="E8" s="636">
        <f>ABS('2-Отчет за доходите'!C44)-ABS('2-Отчет за доходите'!G44)</f>
        <v>9206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4889</v>
      </c>
      <c r="D9" s="637">
        <f t="shared" si="0"/>
        <v>1156</v>
      </c>
      <c r="E9" s="636">
        <f>'3-Отчет за паричния поток'!C45</f>
        <v>3733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12656</v>
      </c>
      <c r="D10" s="637">
        <f t="shared" si="0"/>
        <v>1273</v>
      </c>
      <c r="E10" s="636">
        <f>'3-Отчет за паричния поток'!C46</f>
        <v>11383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485105</v>
      </c>
      <c r="D11" s="637">
        <f t="shared" si="0"/>
        <v>0</v>
      </c>
      <c r="E11" s="636">
        <f>'4-Отчет за собствения капитал'!L34</f>
        <v>485105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889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22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2020-02-24T10:35:11Z</cp:lastPrinted>
  <dcterms:created xsi:type="dcterms:W3CDTF">2006-09-16T00:00:00Z</dcterms:created>
  <dcterms:modified xsi:type="dcterms:W3CDTF">2020-02-26T06:39:04Z</dcterms:modified>
  <cp:category/>
  <cp:version/>
  <cp:contentType/>
  <cp:contentStatus/>
</cp:coreProperties>
</file>