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5170" windowHeight="6345" tabRatio="78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<sst xmlns="http://schemas.openxmlformats.org/spreadsheetml/2006/main" count="4295" uniqueCount="1007">
  <si>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</si>
  <si>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</si>
  <si>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</si>
  <si>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</si>
  <si>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</si>
  <si>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</si>
  <si>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</si>
  <si>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</si>
  <si>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</si>
  <si>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</si>
  <si>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</si>
  <si>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</si>
  <si>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</si>
  <si>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</si>
  <si>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</si>
  <si>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</si>
  <si>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</si>
  <si>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</si>
  <si>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</si>
  <si>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</si>
  <si>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</si>
  <si>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</si>
  <si>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</si>
  <si>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</si>
  <si>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</si>
  <si>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</si>
  <si>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</si>
  <si>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</si>
  <si>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</si>
  <si>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</si>
  <si>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</si>
  <si>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</si>
  <si>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</si>
  <si>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</si>
  <si>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</si>
  <si>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</si>
  <si>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</si>
  <si>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</si>
  <si>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</si>
  <si>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</si>
  <si>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</si>
  <si>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</si>
  <si>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</si>
  <si>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</si>
  <si>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</si>
  <si>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</si>
  <si>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</si>
  <si>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</si>
  <si>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</si>
  <si>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</si>
  <si>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</si>
  <si>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</si>
  <si>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</si>
  <si>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</si>
  <si>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</si>
  <si>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</si>
  <si>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</si>
  <si>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</si>
  <si>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</si>
  <si>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</si>
  <si>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</si>
  <si>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</si>
  <si>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</si>
  <si>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</si>
  <si>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</si>
  <si>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</si>
  <si>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</si>
  <si>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</si>
  <si>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</si>
  <si>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</si>
  <si>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</si>
  <si>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</si>
  <si>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</si>
  <si>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</si>
  <si>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</si>
  <si>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</si>
  <si>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</si>
  <si>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</si>
  <si>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</si>
  <si>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</si>
  <si>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</si>
  <si>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</si>
  <si>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</si>
  <si>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</si>
  <si>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</si>
  <si>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</si>
  <si>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</si>
  <si>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</si>
  <si>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</si>
  <si>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</si>
  <si>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</si>
  <si>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</si>
  <si>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</si>
  <si>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</si>
  <si>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</si>
  <si>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</si>
  <si>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</si>
  <si>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</si>
  <si>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</si>
  <si>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</si>
  <si>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</si>
  <si>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</si>
  <si>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</si>
  <si>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</si>
  <si>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</si>
  <si>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</si>
  <si>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</si>
  <si>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</si>
  <si>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</si>
  <si>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</si>
  <si>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</si>
  <si>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</si>
  <si>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</si>
  <si>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</si>
  <si>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</si>
  <si>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</si>
  <si>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</si>
  <si>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</si>
  <si>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</si>
  <si>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</si>
  <si>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</si>
  <si>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</si>
  <si>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</si>
  <si>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</si>
  <si>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</si>
  <si>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</si>
  <si>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</si>
  <si>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</si>
  <si>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</si>
  <si>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</si>
  <si>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</si>
  <si>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</si>
  <si>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</si>
  <si>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</si>
  <si>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</si>
  <si>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</si>
  <si>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</si>
  <si>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</si>
  <si>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</si>
  <si>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</si>
  <si>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</si>
  <si>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</si>
  <si>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</si>
  <si>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</si>
  <si>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</si>
  <si>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</si>
  <si>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</si>
  <si>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</si>
  <si>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</si>
  <si>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</si>
  <si>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</si>
  <si>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</si>
  <si>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</si>
  <si>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</si>
  <si>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</si>
  <si>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</si>
  <si>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</si>
  <si>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</si>
  <si>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</si>
  <si>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</si>
  <si>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</si>
  <si>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</si>
  <si>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</si>
  <si>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</si>
  <si>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</si>
  <si>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</si>
  <si>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</si>
  <si>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</si>
  <si>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</si>
  <si>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</si>
  <si>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</si>
  <si>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</si>
  <si>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</si>
  <si>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</si>
  <si>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</si>
  <si>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</si>
  <si>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</si>
  <si>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</si>
  <si>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</si>
  <si>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</si>
  <si>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</si>
  <si>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</si>
  <si>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</si>
  <si>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</si>
  <si>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</si>
  <si>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</si>
  <si>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</si>
  <si>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</si>
  <si>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</si>
  <si>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</si>
  <si>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</si>
  <si>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</si>
  <si>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</si>
  <si>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</si>
  <si>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</si>
  <si>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</si>
  <si>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</si>
  <si>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</si>
  <si>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</si>
  <si>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</si>
  <si>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</si>
  <si>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</si>
  <si>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</si>
  <si>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</si>
  <si>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</si>
  <si>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</si>
  <si>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</si>
  <si>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</si>
  <si>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</si>
  <si>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</si>
  <si>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</si>
  <si>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</si>
  <si>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</si>
  <si>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</si>
  <si>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</si>
  <si>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</si>
  <si>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</si>
  <si>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</si>
  <si>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</si>
  <si>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</si>
  <si>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</si>
  <si>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</si>
  <si>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</si>
  <si>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</si>
  <si>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</si>
  <si>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</si>
  <si>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</si>
  <si>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</si>
  <si>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</si>
  <si>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</si>
  <si>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</si>
  <si>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</si>
  <si>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</si>
  <si>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</si>
  <si>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</si>
  <si>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</si>
  <si>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</si>
  <si>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</si>
  <si>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</si>
  <si>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</si>
  <si>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</si>
  <si>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</si>
  <si>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</si>
  <si>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</si>
  <si>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</si>
  <si>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</si>
  <si>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</si>
  <si>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</si>
  <si>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</si>
  <si>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</si>
  <si>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</si>
  <si>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</si>
  <si>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</si>
  <si>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</si>
  <si>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</si>
  <si>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</si>
  <si>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</si>
  <si>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</si>
  <si>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</si>
  <si>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</si>
  <si>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</si>
  <si>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</si>
  <si>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</si>
  <si>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</si>
  <si>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</si>
  <si>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</si>
  <si>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</si>
  <si>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</si>
  <si>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</si>
  <si>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</si>
  <si>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</si>
  <si>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</si>
  <si>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</si>
  <si>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</si>
  <si>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</si>
  <si>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</si>
  <si>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</si>
  <si>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</si>
  <si>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</si>
  <si>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</si>
  <si>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</si>
  <si>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</si>
  <si>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</si>
  <si>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</si>
  <si>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</si>
  <si>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</si>
  <si>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</si>
  <si>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</si>
  <si>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</si>
  <si>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</si>
  <si>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</si>
  <si>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</si>
  <si>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</si>
  <si>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</si>
  <si>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</si>
  <si>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</si>
  <si>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</si>
  <si>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</si>
  <si>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</si>
  <si>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</si>
  <si>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</si>
  <si>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</si>
  <si>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</si>
  <si>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</si>
  <si>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</si>
  <si>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</si>
  <si>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</si>
  <si>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</si>
  <si>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</si>
  <si>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</si>
  <si>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</si>
  <si>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</si>
  <si>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</si>
  <si>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</si>
  <si>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</si>
  <si>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</si>
  <si>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</si>
  <si>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</si>
  <si>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</si>
  <si>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</si>
  <si>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</si>
  <si>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</si>
  <si>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</si>
  <si>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</si>
  <si>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</si>
  <si>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</si>
  <si>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</si>
  <si>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</si>
  <si>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</si>
  <si>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</si>
  <si>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</si>
  <si>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</si>
  <si>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</si>
  <si>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</si>
  <si>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</si>
  <si>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</si>
  <si>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</si>
  <si>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</si>
  <si>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</si>
  <si>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</si>
  <si>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</si>
  <si>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</si>
  <si>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</si>
  <si>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</si>
  <si>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</si>
  <si>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</si>
  <si>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</si>
  <si>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</si>
  <si>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</si>
  <si>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</si>
  <si>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</si>
  <si>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</si>
  <si>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</si>
  <si>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</si>
  <si>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</si>
  <si>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</si>
  <si>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</si>
  <si>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</si>
  <si>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</si>
  <si>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</si>
  <si>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</si>
  <si>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</si>
  <si>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</si>
  <si>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</si>
  <si>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</si>
  <si>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</si>
  <si>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</si>
  <si>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</si>
  <si>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</si>
  <si>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</si>
  <si>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</si>
  <si>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</si>
  <si>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</si>
  <si>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</si>
  <si>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</si>
  <si>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</si>
  <si>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</si>
  <si>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</si>
  <si>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</si>
  <si>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</si>
  <si>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</si>
  <si>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</si>
  <si>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</si>
  <si>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</si>
  <si>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</si>
  <si>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</si>
  <si>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</si>
  <si>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</si>
  <si>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</si>
  <si>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</si>
  <si>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</si>
  <si>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</si>
  <si>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</si>
  <si>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</si>
  <si>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</si>
  <si>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</si>
  <si>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</si>
  <si>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</si>
  <si>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</si>
  <si>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</si>
  <si>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</si>
  <si>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</si>
  <si>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</si>
  <si>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</si>
  <si>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</si>
  <si>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</si>
  <si>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</si>
  <si>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</si>
  <si>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</si>
  <si>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</si>
  <si>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</si>
  <si>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</si>
  <si>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</si>
  <si>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</si>
  <si>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</si>
  <si>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</si>
  <si>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</si>
  <si>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</si>
  <si>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</si>
  <si>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</si>
  <si>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</si>
  <si>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</si>
  <si>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</si>
  <si>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</si>
  <si>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</si>
  <si>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</si>
  <si>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</si>
  <si>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</si>
  <si>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</si>
  <si>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</si>
  <si>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</si>
  <si>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</si>
  <si>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</si>
  <si>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</si>
  <si>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</si>
  <si>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</si>
  <si>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</si>
  <si>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</si>
  <si>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</si>
  <si>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</si>
  <si>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</si>
  <si>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</si>
  <si>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</si>
  <si>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</si>
  <si>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</si>
  <si>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</si>
  <si>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</si>
  <si>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</si>
  <si>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</si>
  <si>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</si>
  <si>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</si>
  <si>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</si>
  <si>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</si>
  <si>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</si>
  <si>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</si>
  <si>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</si>
  <si>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</si>
  <si>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</si>
  <si>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</si>
  <si>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</si>
  <si>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</si>
  <si>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</si>
  <si>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</si>
  <si>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</si>
  <si>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</si>
  <si>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</si>
  <si>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</si>
  <si>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</si>
  <si>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</si>
  <si>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</si>
  <si>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</si>
  <si>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</si>
  <si>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</si>
  <si>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</si>
  <si>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</si>
  <si>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</si>
  <si>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</si>
  <si>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</si>
  <si>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</si>
  <si>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</si>
  <si>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</si>
  <si>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</si>
  <si>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</si>
  <si>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</si>
  <si>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</si>
  <si>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</si>
  <si>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</si>
  <si>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</si>
  <si>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</si>
  <si>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</si>
  <si>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</si>
  <si>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</si>
  <si>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</si>
  <si>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</si>
  <si>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</si>
  <si>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</si>
  <si>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</si>
  <si>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</si>
  <si>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</si>
  <si>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</si>
  <si>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</si>
  <si>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</si>
  <si>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</si>
  <si>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</si>
  <si>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</si>
  <si>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</si>
  <si>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</si>
  <si>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</si>
  <si>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</si>
  <si>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</si>
  <si>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</si>
  <si>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</si>
  <si>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</si>
  <si>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</si>
  <si>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</si>
  <si>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</si>
  <si>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</si>
  <si>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</si>
  <si>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</si>
  <si>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</si>
  <si>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</si>
  <si>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</si>
  <si>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</si>
  <si>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</si>
  <si>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</si>
  <si>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</si>
  <si>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</si>
  <si>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</si>
  <si>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</si>
  <si>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</si>
  <si>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</si>
  <si>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</si>
  <si>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</si>
  <si>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</si>
  <si>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</si>
  <si>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</si>
  <si>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</si>
  <si>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</si>
  <si>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</si>
  <si>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</si>
  <si>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</si>
  <si>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</si>
  <si>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</si>
  <si>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</si>
  <si>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</si>
  <si>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</si>
  <si>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</si>
  <si>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</si>
  <si>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</si>
  <si>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</si>
  <si>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</si>
  <si>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</si>
  <si>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</si>
  <si>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</si>
  <si>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</si>
  <si>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</si>
  <si>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</si>
  <si>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</si>
  <si>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</si>
  <si>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</si>
  <si>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</si>
  <si>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</si>
  <si>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</si>
  <si>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</si>
  <si>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</si>
  <si>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</si>
  <si>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</si>
  <si>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</si>
  <si>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</si>
  <si>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</si>
  <si>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</si>
  <si>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</si>
  <si>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</si>
  <si>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</si>
  <si>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</si>
  <si>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</si>
  <si>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</si>
  <si>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</si>
  <si>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</si>
  <si>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</si>
  <si>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</si>
  <si>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</si>
  <si>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</si>
  <si>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</si>
  <si>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</si>
  <si>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</si>
  <si>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</si>
  <si>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</si>
  <si>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</si>
  <si>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</si>
  <si>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</si>
  <si>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</si>
  <si>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</si>
  <si>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</si>
  <si>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</si>
  <si>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</si>
  <si>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</si>
  <si>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</si>
  <si>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</si>
  <si>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</si>
  <si>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</si>
  <si>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</si>
  <si>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</si>
  <si>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</si>
  <si>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</si>
  <si>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</si>
  <si>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</si>
  <si>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</si>
  <si>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</si>
  <si>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</si>
  <si>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</si>
  <si>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</si>
  <si>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</si>
  <si>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</si>
  <si>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</si>
  <si>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</si>
  <si>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</si>
  <si>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</si>
  <si>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</si>
  <si>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</si>
  <si>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</si>
  <si>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</si>
  <si>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</si>
  <si>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</si>
  <si>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</si>
  <si>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</si>
  <si>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</si>
  <si>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</si>
  <si>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</si>
  <si>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</si>
  <si>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</si>
  <si>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</si>
  <si>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</si>
  <si>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</si>
  <si>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</si>
  <si>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</si>
  <si>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</si>
  <si>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</si>
  <si>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</si>
  <si>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</si>
  <si>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</si>
  <si>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</si>
  <si>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</si>
  <si>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</si>
  <si>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</si>
  <si>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</si>
  <si>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</si>
  <si>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</si>
  <si>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</si>
  <si>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</si>
  <si>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</si>
  <si>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</si>
  <si>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</si>
  <si>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</si>
  <si>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</si>
  <si>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</si>
  <si>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</si>
  <si>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</si>
  <si>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</si>
  <si>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</si>
  <si>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</si>
  <si>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</si>
  <si>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</si>
  <si>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</si>
  <si>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</si>
  <si>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</si>
  <si>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</si>
  <si>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</si>
  <si>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</si>
  <si>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</si>
  <si>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</si>
  <si>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</si>
  <si>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</si>
  <si>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</si>
  <si>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</si>
  <si>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</si>
  <si>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</si>
  <si>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</si>
  <si>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</si>
  <si>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</si>
  <si>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</si>
  <si>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</si>
  <si>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</si>
  <si>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</si>
  <si>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</si>
  <si>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</si>
  <si>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</si>
  <si>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</si>
  <si>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</si>
  <si>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</si>
  <si>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</si>
  <si>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</si>
  <si>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</si>
  <si>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</si>
  <si>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</si>
  <si>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</si>
  <si>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</si>
  <si>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</si>
  <si>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</si>
  <si>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</si>
  <si>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</si>
  <si>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</si>
  <si>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</si>
  <si>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</si>
  <si>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</si>
  <si>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</si>
  <si>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</si>
  <si>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</si>
  <si>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</si>
  <si>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</si>
  <si>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</si>
  <si>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</si>
  <si>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</si>
  <si>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</si>
  <si>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</si>
  <si>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</si>
  <si>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</si>
  <si>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</si>
  <si>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</si>
  <si>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</si>
  <si>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</si>
  <si>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</si>
  <si>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</si>
  <si>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</si>
  <si>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</si>
  <si>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</si>
  <si>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</si>
  <si>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</si>
  <si>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</si>
  <si>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</si>
  <si>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</si>
  <si>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</si>
  <si>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</si>
  <si>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</si>
  <si>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</si>
  <si>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</si>
  <si>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</si>
  <si>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</si>
  <si>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</si>
  <si>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</si>
  <si>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</si>
  <si>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</si>
  <si>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</si>
  <si>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</si>
  <si>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</si>
  <si>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</si>
  <si>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</si>
  <si>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</si>
  <si>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</si>
  <si>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</si>
  <si>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</si>
  <si>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</si>
  <si>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</si>
  <si>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</si>
  <si>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</si>
  <si>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</si>
  <si>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</si>
  <si>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</si>
  <si>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</si>
  <si>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</si>
  <si>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</si>
  <si>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</si>
  <si>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</si>
  <si>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</si>
  <si>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</si>
  <si>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</si>
  <si>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</si>
  <si>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</si>
  <si>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</si>
  <si>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</si>
  <si>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</si>
  <si>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</si>
  <si>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</si>
  <si>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</si>
  <si>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</si>
  <si>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</si>
  <si>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</si>
  <si>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</si>
  <si>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</si>
  <si>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</si>
  <si>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</si>
  <si>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</si>
  <si>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</si>
  <si>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</si>
  <si>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</si>
  <si>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</si>
  <si>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</si>
  <si>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</si>
  <si>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</si>
  <si>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</si>
  <si>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</si>
  <si>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</si>
  <si>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</si>
  <si>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</si>
  <si>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</si>
  <si>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</si>
  <si>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</si>
  <si>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</si>
  <si>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</si>
  <si>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</si>
  <si>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</si>
  <si>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</si>
  <si>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</si>
  <si>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</si>
  <si>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</si>
  <si>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</si>
  <si>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</si>
  <si>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</si>
  <si>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</si>
  <si>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</si>
  <si>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</si>
  <si>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</si>
  <si>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</si>
  <si>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</si>
  <si>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</si>
  <si>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</si>
  <si>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</si>
  <si>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</si>
  <si>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</si>
  <si>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</si>
  <si>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</si>
  <si>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</si>
  <si>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</si>
  <si>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</si>
  <si>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</si>
  <si>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</si>
  <si>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</si>
  <si>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</si>
  <si>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</si>
  <si>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</si>
  <si>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</si>
  <si>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</si>
  <si>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</si>
  <si>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</si>
  <si>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</si>
  <si>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</si>
  <si>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</si>
  <si>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</si>
  <si>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</si>
  <si>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</si>
  <si>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</si>
  <si>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</si>
  <si>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</si>
  <si>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</si>
  <si>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</si>
  <si>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</si>
  <si>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</si>
  <si>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</si>
  <si>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</si>
  <si>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</si>
  <si>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</si>
  <si>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</si>
  <si>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</si>
  <si>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</si>
  <si>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</si>
  <si>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</si>
  <si>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</si>
  <si>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</si>
  <si>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</si>
  <si>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</si>
  <si>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</si>
  <si>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</si>
  <si>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</si>
  <si>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</si>
  <si>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</si>
  <si>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</si>
  <si>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</si>
  <si>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</si>
  <si>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</si>
  <si>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</si>
  <si>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</si>
  <si>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</si>
  <si>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</si>
  <si>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</si>
  <si>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</si>
  <si>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</si>
  <si>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</si>
  <si>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</si>
  <si>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</si>
  <si>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</si>
  <si>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</si>
  <si>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</si>
  <si>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</si>
  <si>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</si>
  <si>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</si>
  <si>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</si>
  <si>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</si>
  <si>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</si>
  <si>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</si>
  <si>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</si>
  <si>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</si>
  <si>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</si>
  <si>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</si>
  <si>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</si>
  <si>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</si>
  <si>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</si>
  <si>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</si>
  <si>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</si>
  <si>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</si>
  <si>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</si>
  <si>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</si>
  <si>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</si>
  <si>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</si>
  <si>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</si>
  <si>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</si>
  <si>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</si>
  <si>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</si>
  <si>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</si>
  <si>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</si>
  <si>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</si>
  <si>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</si>
  <si>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</si>
  <si>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</si>
  <si>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</si>
  <si>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</si>
  <si>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</si>
  <si>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</si>
  <si>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</si>
  <si>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</si>
  <si>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</si>
  <si>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</si>
  <si>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</si>
  <si>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</si>
  <si>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</si>
  <si>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</si>
  <si>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</si>
  <si>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</si>
  <si>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</si>
  <si>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</si>
  <si>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</si>
  <si>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</si>
  <si>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</si>
  <si>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</si>
  <si>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</si>
  <si>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</si>
  <si>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</si>
  <si>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</si>
  <si>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</si>
  <si>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</si>
  <si>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</si>
  <si>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</si>
  <si>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</si>
  <si>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</si>
  <si>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</si>
  <si>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</si>
  <si>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</si>
  <si>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</si>
  <si>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</si>
  <si>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</si>
  <si>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</si>
  <si>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</si>
  <si>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</si>
  <si>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</si>
  <si>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</si>
  <si>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</si>
  <si>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</si>
  <si>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</si>
  <si>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</si>
  <si>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</si>
  <si>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</si>
  <si>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</si>
  <si>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</si>
  <si>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</si>
  <si>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</si>
  <si>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</si>
  <si>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</si>
  <si>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</si>
  <si>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</si>
  <si>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</si>
  <si>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</si>
  <si>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</si>
  <si>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</si>
  <si>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</si>
  <si>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</si>
  <si>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</si>
  <si>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</si>
  <si>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</si>
  <si>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</si>
  <si>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</si>
  <si>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</si>
  <si>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</si>
  <si>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</si>
  <si>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</si>
  <si>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</si>
  <si>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</si>
  <si>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</si>
  <si>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</si>
  <si>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</si>
  <si>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</si>
  <si>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</si>
  <si>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</si>
  <si>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</si>
  <si>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</si>
  <si>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</si>
  <si>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</si>
  <si>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</si>
  <si>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</si>
  <si>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</si>
  <si>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</si>
  <si>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</si>
  <si>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</si>
  <si>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</si>
  <si>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</si>
  <si>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</si>
  <si>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Валентина Димитрова</t>
  </si>
  <si>
    <t>5. "Висше училище по застраховане и финанси" АД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</si>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</sst>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43465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43494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48373</v>
      </c>
      <c r="D6" s="673">
        <f aca="true" t="shared" si="0" ref="D6:D15">C6-E6</f>
        <v>0</v>
      </c>
      <c r="E6" s="672">
        <f>'1-Баланс'!G95</f>
        <v>48373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40263</v>
      </c>
      <c r="D7" s="673">
        <f t="shared" si="0"/>
        <v>35481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90</v>
      </c>
      <c r="D8" s="673">
        <f t="shared" si="0"/>
        <v>0</v>
      </c>
      <c r="E8" s="672">
        <f>ABS('2-Отчет за доходите'!C44)-ABS('2-Отчет за доходите'!G44)</f>
        <v>90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1411</v>
      </c>
      <c r="D9" s="673">
        <f t="shared" si="0"/>
        <v>0</v>
      </c>
      <c r="E9" s="672">
        <f>'3-Отчет за паричния поток'!C45</f>
        <v>1411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275</v>
      </c>
      <c r="D10" s="673">
        <f t="shared" si="0"/>
        <v>0</v>
      </c>
      <c r="E10" s="672">
        <f>'3-Отчет за паричния поток'!C46</f>
        <v>275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40263</v>
      </c>
      <c r="D11" s="673">
        <f t="shared" si="0"/>
        <v>0</v>
      </c>
      <c r="E11" s="672">
        <f>'4-Отчет за собствения капитал'!L34</f>
        <v>40263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3484</v>
      </c>
      <c r="D12" s="673">
        <f t="shared" si="0"/>
        <v>0</v>
      </c>
      <c r="E12" s="672">
        <f>'Справка 5'!C27+'Справка 5'!C97</f>
        <v>3484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4</v>
      </c>
      <c r="D15" s="673">
        <f t="shared" si="0"/>
        <v>0</v>
      </c>
      <c r="E15" s="672">
        <f>'Справка 5'!C148+'Справка 5'!C78</f>
        <v>4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0.010036801605888258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0.00223530288354072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0.011097410604192354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0.0018605420379137123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1.0082523381624793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2.807654320987654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2.7120987654320987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0.033950617283950615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0.033950617283950615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0.5156411730879816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0.1853720050441362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0.0002483053162168202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0.2014256265057249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0.16765551030533565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90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0.00223530288354072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0.026373226627864677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27.96551724137931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218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12772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3987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16770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3488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3488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4716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4716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25631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3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6490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2843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12183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21693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275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22742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48373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34910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481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1052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571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40263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7160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2061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461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495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462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7622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452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8100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48373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175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4859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200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4852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855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-77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325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10864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10906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10906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10996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8951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8967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230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1757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1989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10996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10996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8167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-4859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-2737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-691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-3131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1635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2158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1765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1726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-1136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275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275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113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-113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1142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1142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40173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40173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90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40263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40263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4302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971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5442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829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3988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16878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25902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88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12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116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711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711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14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14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841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25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25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25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4390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156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987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5533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12772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829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17589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3488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3488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26718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4390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156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987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5533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12772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829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3988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17589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3488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3488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26718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4065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114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682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4861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782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782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5643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87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163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36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37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200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4128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127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769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5024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818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819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5843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4128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127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769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5024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818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819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5843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262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218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12772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3987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16770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3488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3488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20875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3484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3484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3484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6490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5527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963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2843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66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12183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12183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21693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25217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6490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5527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963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2843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66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12183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12183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21693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21693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3484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3484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3484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3524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3657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3657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3503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2061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42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461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264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495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462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7622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7632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3657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3657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3503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2061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461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264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495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462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7622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7622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3488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3488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262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29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218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509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700">
        <v>215</v>
      </c>
    </row>
    <row r="24" spans="1:13" ht="15.75">
      <c r="A24" s="89" t="s">
        <v>67</v>
      </c>
      <c r="B24" s="91" t="s">
        <v>68</v>
      </c>
      <c r="C24" s="197">
        <v>12772</v>
      </c>
      <c r="D24" s="197">
        <v>12061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34910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3987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16770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481</v>
      </c>
      <c r="H28" s="596">
        <f>SUM(H29:H31)</f>
        <v>480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1052</v>
      </c>
      <c r="H29" s="197">
        <f>1569-518</f>
        <v>1051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90</v>
      </c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571</v>
      </c>
      <c r="H34" s="598">
        <f>H28+H32+H33</f>
        <v>594</v>
      </c>
    </row>
    <row r="35" spans="1:8" ht="15.75">
      <c r="A35" s="89" t="s">
        <v>106</v>
      </c>
      <c r="B35" s="94" t="s">
        <v>107</v>
      </c>
      <c r="C35" s="595">
        <f>SUM(C36:C39)</f>
        <v>3488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40263</v>
      </c>
      <c r="H37" s="600">
        <f>H26+H18+H34</f>
        <v>40173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699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3488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4716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4716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25631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7160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3657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3</v>
      </c>
      <c r="D64" s="196"/>
      <c r="E64" s="89" t="s">
        <v>199</v>
      </c>
      <c r="F64" s="93" t="s">
        <v>200</v>
      </c>
      <c r="G64" s="197">
        <v>2061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0</v>
      </c>
      <c r="E65" s="89" t="s">
        <v>201</v>
      </c>
      <c r="F65" s="93" t="s">
        <v>202</v>
      </c>
      <c r="G65" s="197">
        <v>42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461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495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6490</v>
      </c>
      <c r="D68" s="197">
        <v>1642</v>
      </c>
      <c r="E68" s="89" t="s">
        <v>212</v>
      </c>
      <c r="F68" s="93" t="s">
        <v>213</v>
      </c>
      <c r="G68" s="197">
        <v>444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2843</v>
      </c>
      <c r="D69" s="197">
        <v>2416</v>
      </c>
      <c r="E69" s="201" t="s">
        <v>79</v>
      </c>
      <c r="F69" s="93" t="s">
        <v>216</v>
      </c>
      <c r="G69" s="197">
        <v>462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66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78</v>
      </c>
      <c r="D71" s="197">
        <v>141</v>
      </c>
      <c r="E71" s="474" t="s">
        <v>47</v>
      </c>
      <c r="F71" s="95" t="s">
        <v>223</v>
      </c>
      <c r="G71" s="597">
        <f>G59+G60+G61+G69+G70</f>
        <v>7622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12183</v>
      </c>
      <c r="D75" s="197">
        <v>10586</v>
      </c>
      <c r="E75" s="485" t="s">
        <v>160</v>
      </c>
      <c r="F75" s="95" t="s">
        <v>233</v>
      </c>
      <c r="G75" s="478">
        <v>452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21693</v>
      </c>
      <c r="D76" s="598">
        <f>SUM(D68:D75)</f>
        <v>14903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26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8100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275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275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771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22742</v>
      </c>
      <c r="D94" s="602">
        <f>D65+D76+D85+D92+D93</f>
        <v>21120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48373</v>
      </c>
      <c r="D95" s="604">
        <f>D94+D56</f>
        <v>44983</v>
      </c>
      <c r="E95" s="229" t="s">
        <v>942</v>
      </c>
      <c r="F95" s="489" t="s">
        <v>268</v>
      </c>
      <c r="G95" s="603">
        <f>G37+G40+G56+G79</f>
        <v>48373</v>
      </c>
      <c r="H95" s="604">
        <f>H37+H40+H56+H79</f>
        <v>44983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43494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175</v>
      </c>
      <c r="D12" s="316">
        <v>145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4859</v>
      </c>
      <c r="D13" s="316">
        <v>4816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200</v>
      </c>
      <c r="D14" s="316">
        <v>368</v>
      </c>
      <c r="E14" s="245" t="s">
        <v>285</v>
      </c>
      <c r="F14" s="240" t="s">
        <v>286</v>
      </c>
      <c r="G14" s="316">
        <v>8951</v>
      </c>
      <c r="H14" s="316">
        <v>9820</v>
      </c>
    </row>
    <row r="15" spans="1:8" ht="15.75">
      <c r="A15" s="194" t="s">
        <v>287</v>
      </c>
      <c r="B15" s="190" t="s">
        <v>288</v>
      </c>
      <c r="C15" s="316">
        <v>4852</v>
      </c>
      <c r="D15" s="316">
        <v>4621</v>
      </c>
      <c r="E15" s="245" t="s">
        <v>79</v>
      </c>
      <c r="F15" s="240" t="s">
        <v>289</v>
      </c>
      <c r="G15" s="316">
        <v>16</v>
      </c>
      <c r="H15" s="316">
        <v>84</v>
      </c>
    </row>
    <row r="16" spans="1:8" ht="15.75">
      <c r="A16" s="194" t="s">
        <v>290</v>
      </c>
      <c r="B16" s="190" t="s">
        <v>291</v>
      </c>
      <c r="C16" s="316">
        <v>855</v>
      </c>
      <c r="D16" s="316">
        <v>800</v>
      </c>
      <c r="E16" s="236" t="s">
        <v>52</v>
      </c>
      <c r="F16" s="264" t="s">
        <v>292</v>
      </c>
      <c r="G16" s="628">
        <f>SUM(G12:G15)</f>
        <v>8967</v>
      </c>
      <c r="H16" s="629">
        <f>SUM(H12:H15)</f>
        <v>9904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40</v>
      </c>
      <c r="H18" s="639">
        <v>85</v>
      </c>
    </row>
    <row r="19" spans="1:8" ht="15.75">
      <c r="A19" s="194" t="s">
        <v>299</v>
      </c>
      <c r="B19" s="190" t="s">
        <v>300</v>
      </c>
      <c r="C19" s="316">
        <v>-77</v>
      </c>
      <c r="D19" s="316">
        <v>400</v>
      </c>
      <c r="E19" s="194" t="s">
        <v>301</v>
      </c>
      <c r="F19" s="237" t="s">
        <v>302</v>
      </c>
      <c r="G19" s="316">
        <v>1</v>
      </c>
      <c r="H19" s="316">
        <v>15</v>
      </c>
    </row>
    <row r="20" spans="1:8" ht="15.75">
      <c r="A20" s="235" t="s">
        <v>303</v>
      </c>
      <c r="B20" s="190" t="s">
        <v>304</v>
      </c>
      <c r="C20" s="316">
        <v>325</v>
      </c>
      <c r="D20" s="316">
        <v>122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10864</v>
      </c>
      <c r="D22" s="629">
        <f>SUM(D12:D18)+D19</f>
        <v>11150</v>
      </c>
      <c r="E22" s="194" t="s">
        <v>309</v>
      </c>
      <c r="F22" s="237" t="s">
        <v>310</v>
      </c>
      <c r="G22" s="316">
        <v>230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1757</v>
      </c>
      <c r="H24" s="317">
        <v>1482</v>
      </c>
    </row>
    <row r="25" spans="1:8" ht="31.5">
      <c r="A25" s="194" t="s">
        <v>316</v>
      </c>
      <c r="B25" s="237" t="s">
        <v>317</v>
      </c>
      <c r="C25" s="316"/>
      <c r="D25" s="316">
        <v>245</v>
      </c>
      <c r="E25" s="194" t="s">
        <v>318</v>
      </c>
      <c r="F25" s="237" t="s">
        <v>319</v>
      </c>
      <c r="G25" s="316">
        <v>2</v>
      </c>
      <c r="H25" s="317">
        <v>1</v>
      </c>
    </row>
    <row r="26" spans="1:8" ht="31.5">
      <c r="A26" s="194" t="s">
        <v>320</v>
      </c>
      <c r="B26" s="237" t="s">
        <v>321</v>
      </c>
      <c r="C26" s="316">
        <v>31</v>
      </c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2</v>
      </c>
      <c r="E27" s="236" t="s">
        <v>104</v>
      </c>
      <c r="F27" s="238" t="s">
        <v>326</v>
      </c>
      <c r="G27" s="628">
        <f>SUM(G22:G26)</f>
        <v>1989</v>
      </c>
      <c r="H27" s="629">
        <f>SUM(H22:H26)</f>
        <v>1579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256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10906</v>
      </c>
      <c r="D31" s="635">
        <f>D29+D22</f>
        <v>11406</v>
      </c>
      <c r="E31" s="251" t="s">
        <v>824</v>
      </c>
      <c r="F31" s="266" t="s">
        <v>331</v>
      </c>
      <c r="G31" s="253">
        <f>G16+G18+G27</f>
        <v>10996</v>
      </c>
      <c r="H31" s="254">
        <f>H16+H18+H27</f>
        <v>11568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</v>
      </c>
      <c r="D33" s="244">
        <f>IF((H31-D31)&gt;0,H31-D31,0)</f>
        <v>162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10906</v>
      </c>
      <c r="D36" s="637">
        <f>D31-D34+D35</f>
        <v>11406</v>
      </c>
      <c r="E36" s="262" t="s">
        <v>346</v>
      </c>
      <c r="F36" s="256" t="s">
        <v>347</v>
      </c>
      <c r="G36" s="267">
        <f>G35-G34+G31</f>
        <v>10996</v>
      </c>
      <c r="H36" s="268">
        <f>H35-H34+H31</f>
        <v>11568</v>
      </c>
    </row>
    <row r="37" spans="1:8" ht="15.75">
      <c r="A37" s="261" t="s">
        <v>348</v>
      </c>
      <c r="B37" s="231" t="s">
        <v>349</v>
      </c>
      <c r="C37" s="634">
        <f>IF((G36-C36)&gt;0,G36-C36,0)</f>
        <v>90</v>
      </c>
      <c r="D37" s="635">
        <f>IF((H36-D36)&gt;0,H36-D36,0)</f>
        <v>162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48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90</v>
      </c>
      <c r="D42" s="244">
        <f>+IF((H36-D36-D38)&gt;0,H36-D36-D38,0)</f>
        <v>114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90</v>
      </c>
      <c r="D44" s="268">
        <f>IF(H42=0,IF(D42-D43&gt;0,D42-D43+H43,0),IF(H42-H43&lt;0,H43-H42+D42,0))</f>
        <v>114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10996</v>
      </c>
      <c r="D45" s="631">
        <f>D36+D38+D42</f>
        <v>11568</v>
      </c>
      <c r="E45" s="270" t="s">
        <v>373</v>
      </c>
      <c r="F45" s="272" t="s">
        <v>374</v>
      </c>
      <c r="G45" s="630">
        <f>G42+G36</f>
        <v>10996</v>
      </c>
      <c r="H45" s="631">
        <f>H42+H36</f>
        <v>11568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43494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8167</v>
      </c>
      <c r="D11" s="197">
        <v>7372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-4859</v>
      </c>
      <c r="D12" s="197">
        <v>-5054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-4938</v>
      </c>
      <c r="D14" s="197">
        <v>-5691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-1045</v>
      </c>
      <c r="D15" s="197">
        <v>-1496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-30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-32</v>
      </c>
      <c r="D20" s="197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-2737</v>
      </c>
      <c r="D21" s="658">
        <f>SUM(D11:D20)</f>
        <v>-4891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-691</v>
      </c>
      <c r="D23" s="197">
        <v>-707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-3131</v>
      </c>
      <c r="D25" s="197">
        <v>-4709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1635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-14</v>
      </c>
      <c r="D28" s="197">
        <v>-4940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2158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1765</v>
      </c>
      <c r="D32" s="197">
        <v>-7669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1726</v>
      </c>
      <c r="D33" s="658">
        <f>SUM(D23:D32)</f>
        <v>-9011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20644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6729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-11021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-125</v>
      </c>
      <c r="D40" s="197">
        <v>-1332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-125</v>
      </c>
      <c r="D43" s="660">
        <f>SUM(D35:D42)</f>
        <v>15020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-1136</v>
      </c>
      <c r="D44" s="307">
        <f>D43+D33+D21</f>
        <v>1118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275</v>
      </c>
      <c r="D46" s="311">
        <f>D45+D44</f>
        <v>1411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275</v>
      </c>
      <c r="D47" s="298">
        <v>1411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43494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K38" sqref="K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0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3" t="s">
        <v>460</v>
      </c>
      <c r="L8" s="703" t="s">
        <v>461</v>
      </c>
      <c r="M8" s="531"/>
      <c r="N8" s="532"/>
    </row>
    <row r="9" spans="1:14" s="533" customFormat="1" ht="31.5">
      <c r="A9" s="715"/>
      <c r="B9" s="718"/>
      <c r="C9" s="704"/>
      <c r="D9" s="706" t="s">
        <v>826</v>
      </c>
      <c r="E9" s="706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04"/>
      <c r="L9" s="704"/>
      <c r="M9" s="536" t="s">
        <v>825</v>
      </c>
      <c r="N9" s="532"/>
    </row>
    <row r="10" spans="1:14" s="533" customFormat="1" ht="31.5">
      <c r="A10" s="716"/>
      <c r="B10" s="702"/>
      <c r="C10" s="705"/>
      <c r="D10" s="706"/>
      <c r="E10" s="706"/>
      <c r="F10" s="534" t="s">
        <v>462</v>
      </c>
      <c r="G10" s="534" t="s">
        <v>463</v>
      </c>
      <c r="H10" s="534" t="s">
        <v>464</v>
      </c>
      <c r="I10" s="705"/>
      <c r="J10" s="705"/>
      <c r="K10" s="705"/>
      <c r="L10" s="70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1165</v>
      </c>
      <c r="J13" s="584">
        <f>'1-Баланс'!H30+'1-Баланс'!H33</f>
        <v>-571</v>
      </c>
      <c r="K13" s="585"/>
      <c r="L13" s="584">
        <f>SUM(C13:K13)</f>
        <v>40173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8617</v>
      </c>
      <c r="F17" s="652">
        <f t="shared" si="2"/>
        <v>215</v>
      </c>
      <c r="G17" s="652">
        <f t="shared" si="2"/>
        <v>0</v>
      </c>
      <c r="H17" s="652">
        <f t="shared" si="2"/>
        <v>1135</v>
      </c>
      <c r="I17" s="652">
        <f t="shared" si="2"/>
        <v>1165</v>
      </c>
      <c r="J17" s="652">
        <f t="shared" si="2"/>
        <v>-571</v>
      </c>
      <c r="K17" s="652">
        <f t="shared" si="2"/>
        <v>0</v>
      </c>
      <c r="L17" s="584">
        <f t="shared" si="1"/>
        <v>40173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90</v>
      </c>
      <c r="J18" s="584">
        <f>+'1-Баланс'!G33</f>
        <v>0</v>
      </c>
      <c r="K18" s="585"/>
      <c r="L18" s="584">
        <f t="shared" si="1"/>
        <v>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113</v>
      </c>
      <c r="G22" s="316"/>
      <c r="H22" s="316"/>
      <c r="I22" s="316">
        <v>-113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8617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1142</v>
      </c>
      <c r="J31" s="652">
        <f t="shared" si="6"/>
        <v>-571</v>
      </c>
      <c r="K31" s="652">
        <f t="shared" si="6"/>
        <v>0</v>
      </c>
      <c r="L31" s="584">
        <f t="shared" si="1"/>
        <v>40263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1142</v>
      </c>
      <c r="J34" s="587">
        <f t="shared" si="7"/>
        <v>-571</v>
      </c>
      <c r="K34" s="587">
        <f t="shared" si="7"/>
        <v>0</v>
      </c>
      <c r="L34" s="650">
        <f t="shared" si="1"/>
        <v>40263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43494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41" sqref="E4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1005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3488</v>
      </c>
      <c r="D79" s="472"/>
      <c r="E79" s="472">
        <f>E78+E61+E44+E27</f>
        <v>0</v>
      </c>
      <c r="F79" s="472">
        <f>F78+F61+F44+F27</f>
        <v>3488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43494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24" sqref="E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4302</v>
      </c>
      <c r="E13" s="328">
        <f>16+10+47+15</f>
        <v>88</v>
      </c>
      <c r="F13" s="328"/>
      <c r="G13" s="329">
        <f t="shared" si="2"/>
        <v>4390</v>
      </c>
      <c r="H13" s="328"/>
      <c r="I13" s="328"/>
      <c r="J13" s="329">
        <f t="shared" si="3"/>
        <v>4390</v>
      </c>
      <c r="K13" s="328">
        <v>4065</v>
      </c>
      <c r="L13" s="328">
        <f>40+23</f>
        <v>63</v>
      </c>
      <c r="M13" s="328"/>
      <c r="N13" s="329">
        <f t="shared" si="4"/>
        <v>4128</v>
      </c>
      <c r="O13" s="328"/>
      <c r="P13" s="328"/>
      <c r="Q13" s="329">
        <f t="shared" si="0"/>
        <v>4128</v>
      </c>
      <c r="R13" s="340">
        <f t="shared" si="1"/>
        <v>262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/>
      <c r="G15" s="329">
        <f t="shared" si="2"/>
        <v>156</v>
      </c>
      <c r="H15" s="328"/>
      <c r="I15" s="328"/>
      <c r="J15" s="329">
        <f t="shared" si="3"/>
        <v>156</v>
      </c>
      <c r="K15" s="328">
        <v>114</v>
      </c>
      <c r="L15" s="328">
        <v>13</v>
      </c>
      <c r="M15" s="328"/>
      <c r="N15" s="329">
        <f t="shared" si="4"/>
        <v>127</v>
      </c>
      <c r="O15" s="328"/>
      <c r="P15" s="328"/>
      <c r="Q15" s="329">
        <f t="shared" si="0"/>
        <v>127</v>
      </c>
      <c r="R15" s="340">
        <f t="shared" si="1"/>
        <v>29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971</v>
      </c>
      <c r="E16" s="328">
        <v>16</v>
      </c>
      <c r="F16" s="328"/>
      <c r="G16" s="329">
        <f t="shared" si="2"/>
        <v>987</v>
      </c>
      <c r="H16" s="328"/>
      <c r="I16" s="328"/>
      <c r="J16" s="329">
        <f t="shared" si="3"/>
        <v>987</v>
      </c>
      <c r="K16" s="328">
        <v>682</v>
      </c>
      <c r="L16" s="328">
        <v>87</v>
      </c>
      <c r="M16" s="328"/>
      <c r="N16" s="329">
        <f t="shared" si="4"/>
        <v>769</v>
      </c>
      <c r="O16" s="328"/>
      <c r="P16" s="328"/>
      <c r="Q16" s="329">
        <f t="shared" si="0"/>
        <v>769</v>
      </c>
      <c r="R16" s="340">
        <f t="shared" si="1"/>
        <v>218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>
        <v>12</v>
      </c>
      <c r="F17" s="328">
        <v>25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5442</v>
      </c>
      <c r="E19" s="330">
        <f>SUM(E11:E18)</f>
        <v>116</v>
      </c>
      <c r="F19" s="330">
        <f>SUM(F11:F18)</f>
        <v>25</v>
      </c>
      <c r="G19" s="329">
        <f t="shared" si="2"/>
        <v>5533</v>
      </c>
      <c r="H19" s="330">
        <f>SUM(H11:H18)</f>
        <v>0</v>
      </c>
      <c r="I19" s="330">
        <f>SUM(I11:I18)</f>
        <v>0</v>
      </c>
      <c r="J19" s="329">
        <f t="shared" si="3"/>
        <v>5533</v>
      </c>
      <c r="K19" s="330">
        <f>SUM(K11:K18)</f>
        <v>4861</v>
      </c>
      <c r="L19" s="330">
        <f>SUM(L11:L18)</f>
        <v>163</v>
      </c>
      <c r="M19" s="330">
        <f>SUM(M11:M18)</f>
        <v>0</v>
      </c>
      <c r="N19" s="329">
        <f t="shared" si="4"/>
        <v>5024</v>
      </c>
      <c r="O19" s="330">
        <f>SUM(O11:O18)</f>
        <v>0</v>
      </c>
      <c r="P19" s="330">
        <f>SUM(P11:P18)</f>
        <v>0</v>
      </c>
      <c r="Q19" s="329">
        <f t="shared" si="0"/>
        <v>5024</v>
      </c>
      <c r="R19" s="340">
        <f t="shared" si="1"/>
        <v>509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f>654+57</f>
        <v>711</v>
      </c>
      <c r="F23" s="328"/>
      <c r="G23" s="329">
        <f t="shared" si="2"/>
        <v>12772</v>
      </c>
      <c r="H23" s="328"/>
      <c r="I23" s="328"/>
      <c r="J23" s="329">
        <f t="shared" si="3"/>
        <v>12772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12772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829</v>
      </c>
      <c r="E24" s="328"/>
      <c r="F24" s="328"/>
      <c r="G24" s="329">
        <f t="shared" si="2"/>
        <v>829</v>
      </c>
      <c r="H24" s="328"/>
      <c r="I24" s="328"/>
      <c r="J24" s="329">
        <f t="shared" si="3"/>
        <v>829</v>
      </c>
      <c r="K24" s="328">
        <v>782</v>
      </c>
      <c r="L24" s="328">
        <v>36</v>
      </c>
      <c r="M24" s="328"/>
      <c r="N24" s="329">
        <f t="shared" si="4"/>
        <v>818</v>
      </c>
      <c r="O24" s="328"/>
      <c r="P24" s="328"/>
      <c r="Q24" s="329">
        <f t="shared" si="0"/>
        <v>818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3988</v>
      </c>
      <c r="E26" s="328"/>
      <c r="F26" s="328"/>
      <c r="G26" s="329">
        <f t="shared" si="2"/>
        <v>3988</v>
      </c>
      <c r="H26" s="328"/>
      <c r="I26" s="328"/>
      <c r="J26" s="329">
        <f t="shared" si="3"/>
        <v>3988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3987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16878</v>
      </c>
      <c r="E27" s="332">
        <f aca="true" t="shared" si="5" ref="E27:P27">SUM(E23:E26)</f>
        <v>711</v>
      </c>
      <c r="F27" s="332">
        <f t="shared" si="5"/>
        <v>0</v>
      </c>
      <c r="G27" s="333">
        <f t="shared" si="2"/>
        <v>17589</v>
      </c>
      <c r="H27" s="332">
        <f t="shared" si="5"/>
        <v>0</v>
      </c>
      <c r="I27" s="332">
        <f t="shared" si="5"/>
        <v>0</v>
      </c>
      <c r="J27" s="333">
        <f t="shared" si="3"/>
        <v>17589</v>
      </c>
      <c r="K27" s="332">
        <f t="shared" si="5"/>
        <v>782</v>
      </c>
      <c r="L27" s="332">
        <f t="shared" si="5"/>
        <v>37</v>
      </c>
      <c r="M27" s="332">
        <f t="shared" si="5"/>
        <v>0</v>
      </c>
      <c r="N27" s="333">
        <f t="shared" si="4"/>
        <v>819</v>
      </c>
      <c r="O27" s="332">
        <f t="shared" si="5"/>
        <v>0</v>
      </c>
      <c r="P27" s="332">
        <f t="shared" si="5"/>
        <v>0</v>
      </c>
      <c r="Q27" s="333">
        <f t="shared" si="0"/>
        <v>819</v>
      </c>
      <c r="R27" s="343">
        <f t="shared" si="1"/>
        <v>16770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14</v>
      </c>
      <c r="F29" s="335">
        <f t="shared" si="6"/>
        <v>0</v>
      </c>
      <c r="G29" s="336">
        <f t="shared" si="2"/>
        <v>3488</v>
      </c>
      <c r="H29" s="335">
        <f t="shared" si="6"/>
        <v>0</v>
      </c>
      <c r="I29" s="335">
        <f t="shared" si="6"/>
        <v>0</v>
      </c>
      <c r="J29" s="336">
        <f t="shared" si="3"/>
        <v>3488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3488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>
        <v>14</v>
      </c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3488</v>
      </c>
      <c r="H40" s="330">
        <f t="shared" si="10"/>
        <v>0</v>
      </c>
      <c r="I40" s="330">
        <f t="shared" si="10"/>
        <v>0</v>
      </c>
      <c r="J40" s="329">
        <f t="shared" si="3"/>
        <v>3488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25902</v>
      </c>
      <c r="E42" s="349">
        <f>E19+E20+E21+E27+E40+E41</f>
        <v>841</v>
      </c>
      <c r="F42" s="349">
        <f aca="true" t="shared" si="11" ref="F42:R42">F19+F20+F21+F27+F40+F41</f>
        <v>25</v>
      </c>
      <c r="G42" s="349">
        <f t="shared" si="11"/>
        <v>26718</v>
      </c>
      <c r="H42" s="349">
        <f t="shared" si="11"/>
        <v>0</v>
      </c>
      <c r="I42" s="349">
        <f t="shared" si="11"/>
        <v>0</v>
      </c>
      <c r="J42" s="349">
        <f t="shared" si="11"/>
        <v>26718</v>
      </c>
      <c r="K42" s="349">
        <f t="shared" si="11"/>
        <v>5643</v>
      </c>
      <c r="L42" s="349">
        <f t="shared" si="11"/>
        <v>200</v>
      </c>
      <c r="M42" s="349">
        <f t="shared" si="11"/>
        <v>0</v>
      </c>
      <c r="N42" s="349">
        <f t="shared" si="11"/>
        <v>5843</v>
      </c>
      <c r="O42" s="349">
        <f t="shared" si="11"/>
        <v>0</v>
      </c>
      <c r="P42" s="349">
        <f t="shared" si="11"/>
        <v>0</v>
      </c>
      <c r="Q42" s="349">
        <f t="shared" si="11"/>
        <v>5843</v>
      </c>
      <c r="R42" s="350">
        <f t="shared" si="11"/>
        <v>20875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43494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C87" sqref="C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3484</v>
      </c>
      <c r="D13" s="362">
        <f>SUM(D14:D16)</f>
        <v>0</v>
      </c>
      <c r="E13" s="369">
        <f>SUM(E14:E16)</f>
        <v>3484</v>
      </c>
      <c r="F13" s="133"/>
    </row>
    <row r="14" spans="1:6" ht="15.75">
      <c r="A14" s="370" t="s">
        <v>596</v>
      </c>
      <c r="B14" s="135" t="s">
        <v>597</v>
      </c>
      <c r="C14" s="368">
        <v>3484</v>
      </c>
      <c r="D14" s="368"/>
      <c r="E14" s="369">
        <f aca="true" t="shared" si="0" ref="E14:E44">C14-D14</f>
        <v>3484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3484</v>
      </c>
      <c r="D21" s="440">
        <f>D13+D17+D18</f>
        <v>0</v>
      </c>
      <c r="E21" s="441">
        <f>E13+E17+E18</f>
        <v>3484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6490</v>
      </c>
      <c r="D26" s="362">
        <f>SUM(D27:D29)</f>
        <v>6490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5527</v>
      </c>
      <c r="D27" s="368">
        <v>5527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963</v>
      </c>
      <c r="D28" s="368">
        <v>963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2843</v>
      </c>
      <c r="D30" s="368">
        <v>2843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66</v>
      </c>
      <c r="D31" s="368">
        <v>66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</v>
      </c>
      <c r="D32" s="368">
        <v>78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12183</v>
      </c>
      <c r="D40" s="362">
        <f>SUM(D41:D44)</f>
        <v>12183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12183</v>
      </c>
      <c r="D44" s="368">
        <v>12183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21693</v>
      </c>
      <c r="D45" s="438">
        <f>D26+D30+D31+D33+D32+D34+D35+D40</f>
        <v>21693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25217</v>
      </c>
      <c r="D46" s="444">
        <f>D45+D23+D21+D11</f>
        <v>21693</v>
      </c>
      <c r="E46" s="445">
        <f>E45+E23+E21+E11</f>
        <v>3524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3657</v>
      </c>
      <c r="D73" s="137">
        <f>SUM(D74:D76)</f>
        <v>3657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3657</v>
      </c>
      <c r="D74" s="197">
        <v>3657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3503</v>
      </c>
      <c r="D87" s="134">
        <f>SUM(D88:D92)+D96</f>
        <v>3503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2061</v>
      </c>
      <c r="D89" s="197">
        <v>2061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461</v>
      </c>
      <c r="D91" s="197">
        <v>461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444</v>
      </c>
      <c r="D92" s="138">
        <f>SUM(D93:D95)</f>
        <v>444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264</v>
      </c>
      <c r="D94" s="197">
        <v>264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180</v>
      </c>
      <c r="D95" s="197">
        <v>180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495</v>
      </c>
      <c r="D96" s="197">
        <v>495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462</v>
      </c>
      <c r="D97" s="197">
        <v>462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7622</v>
      </c>
      <c r="D98" s="433">
        <f>D87+D82+D77+D73+D97</f>
        <v>7622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7632</v>
      </c>
      <c r="D99" s="427">
        <f>D98+D70+D68</f>
        <v>7622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43494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43494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3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2019-01-30T17:59:21Z</dcterms:modified>
  <cp:category/>
  <cp:version/>
  <cp:contentType/>
  <cp:contentStatus/>
</cp:coreProperties>
</file>