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<sst xmlns="http://schemas.openxmlformats.org/spreadsheetml/2006/main" count="1060" uniqueCount="874">
  <si>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</si>
  <si>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</si>
  <si>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</si>
  <si>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</si>
  <si>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</si>
  <si>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</si>
  <si>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</si>
  <si>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</si>
  <si>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</si>
  <si>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</si>
  <si>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</si>
  <si>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</si>
  <si>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</si>
  <si>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</si>
  <si>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</si>
  <si>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</si>
  <si>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</si>
  <si>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</si>
  <si>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</si>
  <si>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</si>
  <si>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</si>
  <si>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</si>
  <si>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</si>
  <si>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</si>
  <si>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</si>
  <si>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</si>
  <si>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</si>
  <si>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</si>
  <si>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</si>
  <si>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</si>
  <si>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</si>
  <si>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</si>
  <si>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</si>
  <si>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</si>
  <si>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</si>
  <si>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</si>
  <si>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</si>
  <si>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</si>
  <si>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</si>
  <si>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</si>
  <si>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</si>
  <si>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</si>
  <si>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</si>
  <si>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</si>
  <si>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</si>
  <si>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</si>
  <si>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</si>
  <si>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</si>
  <si>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</si>
  <si>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</si>
  <si>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</si>
  <si>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</si>
  <si>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</si>
  <si>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</si>
  <si>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</si>
  <si>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</si>
  <si>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</si>
  <si>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</si>
  <si>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</si>
  <si>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</si>
  <si>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</si>
  <si>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</si>
  <si>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</si>
  <si>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</si>
  <si>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</si>
  <si>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</si>
  <si>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</si>
  <si>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</si>
  <si>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</si>
  <si>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</si>
  <si>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</si>
  <si>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</si>
  <si>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</si>
  <si>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</si>
  <si>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</si>
  <si>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</si>
  <si>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</si>
  <si>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</si>
  <si>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</si>
  <si>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</si>
  <si>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</si>
  <si>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</si>
  <si>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</si>
  <si>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</si>
  <si>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</si>
  <si>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</si>
  <si>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</si>
  <si>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</si>
  <si>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</si>
  <si>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</si>
  <si>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</si>
  <si>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</si>
  <si>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</si>
  <si>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</si>
  <si>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</si>
  <si>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</si>
  <si>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</si>
  <si>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</si>
  <si>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</si>
  <si>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</si>
  <si>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</si>
  <si>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</si>
  <si>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</si>
  <si>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</si>
  <si>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</si>
  <si>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</si>
  <si>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</si>
  <si>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</si>
  <si>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</si>
  <si>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</si>
  <si>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</si>
  <si>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</si>
  <si>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</si>
  <si>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</si>
  <si>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</si>
  <si>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</si>
  <si>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</si>
  <si>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</si>
  <si>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</si>
  <si>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</si>
  <si>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</si>
  <si>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</si>
  <si>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</si>
  <si>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</si>
  <si>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</si>
  <si>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</si>
  <si>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</si>
  <si>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</si>
  <si>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</si>
  <si>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</si>
  <si>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</si>
  <si>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</si>
  <si>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</si>
  <si>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</si>
  <si>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</si>
  <si>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</si>
  <si>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</si>
  <si>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</si>
  <si>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</si>
  <si>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</si>
  <si>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</si>
  <si>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</si>
  <si>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</si>
  <si>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</si>
  <si>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</si>
  <si>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</si>
  <si>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</si>
  <si>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</si>
  <si>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</si>
  <si>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</si>
  <si>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</si>
  <si>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</si>
  <si>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</si>
  <si>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</si>
  <si>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</si>
  <si>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</si>
  <si>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</si>
  <si>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</si>
  <si>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</si>
  <si>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</si>
  <si>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</si>
  <si>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</si>
  <si>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</si>
  <si>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</si>
  <si>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</si>
  <si>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</si>
  <si>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</si>
  <si>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</si>
  <si>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</si>
  <si>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</si>
  <si>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</si>
  <si>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</si>
  <si>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</si>
  <si>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</si>
  <si>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</si>
  <si>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</si>
  <si>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</si>
  <si>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</si>
  <si>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</si>
  <si>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</si>
  <si>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</si>
  <si>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</si>
  <si>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</si>
  <si>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</si>
  <si>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</si>
  <si>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</si>
  <si>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</si>
  <si>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</si>
  <si>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</si>
  <si>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</si>
  <si>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</si>
  <si>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</si>
  <si>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</si>
  <si>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</si>
  <si>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</si>
  <si>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</si>
  <si>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</si>
  <si>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</si>
  <si>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</si>
  <si>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</si>
  <si>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</si>
  <si>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</si>
  <si>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</si>
  <si>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</si>
  <si>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</si>
  <si>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</si>
  <si>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</si>
  <si>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</si>
  <si>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</si>
  <si>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</si>
  <si>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</si>
  <si>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</si>
  <si>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</si>
  <si>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</si>
  <si>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</si>
  <si>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</si>
  <si>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</si>
  <si>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</si>
  <si>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</si>
  <si>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</si>
  <si>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</si>
  <si>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</si>
  <si>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</si>
  <si>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</si>
  <si>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</si>
  <si>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</si>
  <si>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</si>
  <si>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</si>
  <si>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</si>
  <si>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</si>
  <si>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</si>
  <si>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</si>
  <si>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</si>
  <si>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</si>
  <si>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</si>
  <si>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</si>
  <si>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</si>
  <si>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</si>
  <si>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</si>
  <si>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</si>
  <si>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</si>
  <si>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</si>
  <si>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</si>
  <si>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</si>
  <si>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</si>
  <si>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</si>
  <si>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</si>
  <si>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</si>
  <si>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</si>
  <si>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</si>
  <si>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</si>
  <si>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</si>
  <si>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</si>
  <si>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</si>
  <si>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</si>
  <si>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</si>
  <si>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</si>
  <si>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</si>
  <si>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</si>
  <si>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</si>
  <si>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</si>
  <si>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</si>
  <si>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</si>
  <si>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</si>
  <si>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</si>
  <si>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</si>
  <si>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</si>
  <si>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</si>
  <si>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</si>
  <si>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</si>
  <si>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</si>
  <si>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</si>
  <si>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</si>
  <si>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</si>
  <si>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</si>
  <si>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</si>
  <si>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</si>
  <si>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</si>
  <si>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</si>
  <si>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</si>
  <si>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</si>
  <si>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</si>
  <si>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</si>
  <si>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</si>
  <si>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</si>
  <si>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</si>
  <si>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</si>
  <si>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</si>
  <si>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</si>
  <si>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</si>
  <si>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</si>
  <si>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</si>
  <si>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</si>
  <si>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</si>
  <si>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</si>
  <si>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</si>
  <si>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</si>
  <si>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</si>
  <si>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</si>
  <si>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</si>
  <si>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</si>
  <si>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</si>
  <si>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</si>
  <si>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</si>
  <si>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</si>
  <si>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</si>
  <si>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</si>
  <si>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</si>
  <si>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</si>
  <si>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</si>
  <si>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</si>
  <si>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</si>
  <si>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</si>
  <si>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</si>
  <si>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</si>
  <si>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</si>
  <si>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</si>
  <si>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</si>
  <si>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</si>
  <si>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</si>
  <si>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</si>
  <si>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</si>
  <si>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</si>
  <si>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</si>
  <si>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</si>
  <si>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</si>
  <si>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</si>
  <si>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</si>
  <si>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</si>
  <si>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</si>
  <si>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</si>
  <si>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</si>
  <si>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</si>
  <si>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</si>
  <si>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</si>
  <si>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</si>
  <si>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</si>
  <si>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</si>
  <si>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</si>
  <si>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</si>
  <si>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</si>
  <si>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</si>
  <si>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</si>
  <si>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</si>
  <si>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</si>
  <si>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</si>
  <si>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</si>
  <si>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</si>
  <si>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</si>
  <si>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</si>
  <si>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</si>
  <si>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</si>
  <si>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</si>
  <si>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</si>
  <si>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</si>
  <si>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</si>
  <si>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</si>
  <si>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</si>
  <si>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</si>
  <si>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</si>
  <si>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</si>
  <si>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</si>
  <si>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</si>
  <si>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</si>
  <si>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</si>
  <si>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</si>
  <si>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</si>
  <si>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</si>
  <si>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</si>
  <si>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</si>
  <si>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</si>
  <si>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</si>
  <si>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</si>
  <si>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</si>
  <si>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</si>
  <si>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</si>
  <si>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</si>
  <si>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</si>
  <si>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</si>
  <si>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</si>
  <si>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</si>
  <si>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</si>
  <si>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</si>
  <si>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</si>
  <si>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</si>
  <si>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</si>
  <si>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</si>
  <si>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</si>
  <si>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</si>
  <si>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</si>
  <si>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</si>
  <si>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</si>
  <si>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</si>
  <si>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</si>
  <si>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</si>
  <si>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</si>
  <si>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</si>
  <si>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</si>
  <si>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</si>
  <si>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</si>
  <si>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</si>
  <si>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</si>
  <si>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</si>
  <si>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</si>
  <si>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</si>
  <si>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</si>
  <si>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</si>
  <si>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</si>
  <si>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</si>
  <si>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</si>
  <si>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</si>
  <si>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</si>
  <si>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</si>
  <si>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</si>
  <si>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</si>
  <si>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</si>
  <si>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</si>
  <si>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</si>
  <si>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</si>
  <si>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</si>
  <si>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</si>
  <si>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</si>
  <si>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</si>
  <si>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</si>
  <si>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</si>
  <si>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</si>
  <si>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</si>
  <si>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</si>
  <si>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</si>
  <si>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</si>
  <si>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</si>
  <si>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</si>
  <si>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</si>
  <si>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</si>
  <si>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</si>
  <si>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</si>
  <si>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</si>
  <si>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</si>
  <si>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</si>
  <si>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</si>
  <si>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</si>
  <si>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</si>
  <si>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</si>
  <si>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</si>
  <si>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</si>
  <si>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</si>
  <si>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</si>
  <si>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</si>
  <si>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</si>
  <si>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</si>
  <si>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</si>
  <si>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</si>
  <si>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</si>
  <si>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</si>
  <si>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</si>
  <si>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</si>
  <si>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</si>
  <si>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</si>
  <si>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</si>
  <si>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</si>
  <si>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</si>
  <si>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</si>
  <si>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</si>
  <si>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</si>
  <si>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</si>
  <si>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</si>
  <si>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</si>
  <si>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</si>
  <si>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</si>
  <si>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</si>
  <si>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</si>
  <si>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</si>
  <si>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</si>
  <si>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</si>
  <si>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</si>
  <si>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</si>
  <si>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</si>
  <si>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</si>
  <si>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</si>
  <si>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</si>
  <si>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</si>
  <si>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</si>
  <si>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</si>
  <si>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</si>
  <si>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</si>
  <si>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</si>
  <si>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</si>
  <si>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</si>
  <si>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</si>
  <si>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</si>
  <si>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</si>
  <si>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</si>
  <si>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</si>
  <si>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</si>
  <si>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</si>
  <si>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</si>
  <si>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</si>
  <si>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</si>
  <si>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</si>
  <si>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</si>
  <si>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</si>
  <si>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</si>
  <si>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</si>
  <si>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</si>
  <si>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</si>
  <si>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</si>
  <si>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</si>
  <si>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</si>
  <si>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</si>
  <si>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</si>
  <si>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</si>
  <si>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</si>
  <si>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</si>
  <si>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</si>
  <si>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</si>
  <si>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</si>
  <si>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</si>
  <si>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</si>
  <si>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</si>
  <si>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</si>
  <si>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</si>
  <si>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</si>
  <si>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</si>
  <si>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</si>
  <si>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</si>
  <si>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</si>
  <si>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</si>
  <si>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</si>
  <si>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</si>
  <si>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</si>
  <si>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</si>
  <si>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</si>
  <si>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</si>
  <si>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</si>
  <si>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</si>
  <si>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</si>
  <si>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</si>
  <si>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</si>
  <si>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</si>
  <si>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</si>
  <si>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</si>
  <si>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</si>
  <si>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</si>
  <si>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</si>
  <si>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</si>
  <si>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</si>
  <si>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</si>
  <si>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</si>
  <si>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</si>
  <si>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</si>
  <si>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</si>
  <si>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</si>
  <si>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</si>
  <si>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</si>
  <si>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</si>
  <si>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</si>
  <si>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</si>
  <si>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</si>
  <si>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</si>
  <si>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</si>
  <si>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</si>
  <si>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</si>
  <si>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</si>
  <si>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</si>
  <si>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</si>
  <si>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</si>
  <si>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</si>
  <si>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</si>
  <si>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</si>
  <si>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</si>
  <si>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</si>
  <si>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</si>
  <si>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</si>
  <si>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</si>
  <si>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</si>
  <si>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</si>
  <si>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</si>
  <si>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</si>
  <si>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</si>
  <si>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</si>
  <si>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</si>
  <si>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</si>
  <si>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</si>
  <si>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</si>
  <si>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</si>
  <si>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</si>
  <si>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</si>
  <si>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</si>
  <si>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</si>
  <si>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</si>
  <si>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</si>
  <si>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</si>
  <si>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</si>
  <si>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</si>
  <si>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</si>
  <si>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</si>
  <si>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</si>
  <si>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</si>
  <si>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</si>
  <si>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</si>
  <si>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</si>
  <si>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</si>
  <si>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</si>
  <si>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</si>
  <si>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</si>
  <si>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</si>
  <si>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</si>
  <si>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</si>
  <si>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</si>
  <si>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</si>
  <si>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</si>
  <si>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</si>
  <si>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</si>
  <si>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</si>
  <si>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</si>
  <si>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</si>
  <si>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</si>
  <si>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</si>
  <si>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</si>
  <si>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</si>
  <si>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</si>
  <si>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</si>
  <si>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</si>
  <si>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</si>
  <si>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</si>
  <si>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</si>
  <si>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</si>
  <si>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</si>
  <si>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</si>
  <si>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</si>
  <si>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</si>
  <si>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</si>
  <si>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</si>
  <si>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</si>
  <si>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</si>
  <si>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</si>
  <si>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</si>
  <si>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</si>
  <si>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</si>
  <si>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</si>
  <si>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</si>
  <si>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</si>
  <si>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</si>
  <si>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</si>
  <si>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</si>
  <si>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</si>
  <si>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</si>
  <si>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</si>
  <si>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</si>
  <si>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</si>
  <si>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</si>
  <si>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</si>
  <si>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</si>
  <si>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</si>
  <si>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</si>
  <si>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</si>
  <si>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</si>
  <si>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</si>
  <si>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</si>
  <si>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</si>
  <si>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</si>
  <si>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</si>
  <si>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</si>
  <si>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</si>
  <si>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</si>
  <si>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</si>
  <si>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</si>
  <si>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</si>
  <si>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</si>
  <si>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</si>
  <si>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</si>
  <si>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</si>
  <si>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</si>
  <si>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</si>
  <si>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</si>
  <si>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</si>
  <si>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</si>
  <si>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</si>
  <si>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</si>
  <si>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</si>
  <si>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</si>
  <si>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</si>
  <si>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</si>
  <si>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</si>
  <si>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</si>
  <si>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</si>
  <si>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</si>
  <si>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</si>
  <si>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</si>
  <si>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</si>
  <si>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</si>
  <si>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</si>
  <si>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</si>
  <si>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</si>
  <si>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</si>
  <si>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</si>
  <si>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</si>
  <si>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</si>
  <si>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</si>
  <si>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</si>
  <si>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</si>
  <si>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</si>
  <si>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</si>
  <si>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</si>
  <si>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</si>
  <si>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</si>
  <si>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</si>
  <si>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</si>
  <si>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</si>
  <si>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</si>
  <si>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</si>
  <si>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</si>
  <si>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</si>
  <si>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</si>
  <si>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</si>
  <si>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</si>
  <si>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</si>
  <si>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</si>
  <si>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</si>
  <si>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</si>
  <si>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</si>
  <si>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</si>
  <si>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</si>
  <si>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</si>
  <si>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</si>
  <si>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</si>
  <si>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</si>
  <si>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</si>
  <si>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</si>
  <si>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</si>
  <si>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</si>
  <si>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</si>
  <si>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</si>
  <si>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</si>
  <si>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</si>
  <si>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</si>
  <si>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</si>
  <si>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</si>
  <si>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</si>
  <si>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</si>
  <si>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</si>
  <si>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</si>
  <si>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</si>
  <si>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</si>
  <si>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</si>
  <si>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</si>
  <si>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</si>
  <si>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</si>
  <si>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</si>
  <si>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</si>
  <si>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</si>
  <si>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</si>
  <si>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</si>
  <si>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</si>
  <si>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</si>
  <si>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</si>
  <si>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</si>
  <si>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</si>
  <si>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</si>
  <si>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</si>
  <si>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</si>
  <si>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</si>
  <si>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</si>
  <si>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</si>
  <si>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</si>
  <si>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</si>
  <si>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</si>
  <si>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</si>
  <si>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</si>
  <si>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</si>
  <si>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</si>
  <si>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</si>
  <si>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</si>
  <si>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</si>
  <si>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</si>
  <si>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</si>
  <si>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</si>
  <si>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</si>
  <si>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</si>
  <si>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</si>
  <si>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</si>
  <si>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</si>
  <si>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</si>
  <si>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</si>
  <si>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</si>
  <si>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</si>
  <si>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</si>
  <si>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</si>
  <si>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</si>
  <si>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</si>
  <si>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</si>
  <si>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</si>
  <si>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</si>
  <si>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</si>
  <si>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</si>
  <si>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</si>
  <si>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</si>
  <si>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</si>
  <si>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</si>
  <si>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</si>
  <si>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</si>
  <si>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</si>
  <si>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</si>
  <si>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</si>
  <si>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</si>
  <si>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</si>
  <si>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</si>
  <si>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</si>
  <si>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</si>
  <si>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</si>
  <si>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</si>
  <si>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</si>
  <si>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</si>
  <si>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</si>
  <si>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</si>
  <si>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</si>
  <si>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</si>
  <si>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</si>
  <si>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</si>
  <si>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</si>
  <si>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</si>
  <si>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</si>
  <si>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</si>
  <si>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</si>
  <si>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</si>
  <si>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</si>
  <si>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</si>
  <si>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</si>
  <si>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</si>
  <si>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</si>
  <si>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</si>
  <si>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</si>
  <si>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</si>
  <si>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</si>
  <si>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</si>
  <si>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</si>
  <si>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</si>
  <si>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</si>
  <si>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</si>
  <si>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</si>
  <si>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</si>
  <si>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</si>
  <si>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</si>
  <si>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</si>
  <si>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</si>
  <si>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</si>
  <si>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</si>
  <si>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</si>
  <si>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</si>
  <si>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</si>
  <si>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</si>
  <si>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</si>
  <si>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</si>
  <si>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</si>
  <si>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</si>
  <si>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</si>
  <si>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</si>
  <si>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</si>
  <si>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</si>
  <si>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</si>
  <si>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</si>
  <si>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</si>
  <si>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</si>
  <si>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</si>
  <si>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</si>
  <si>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</si>
  <si>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</si>
  <si>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</si>
  <si>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</si>
  <si>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10.7.2009</t>
  </si>
  <si>
    <t xml:space="preserve">Дата на съставяне: 10.07.2009                                   </t>
  </si>
  <si>
    <t xml:space="preserve">Дата  на съставяне: 10.07.2009                                                                                                                              </t>
  </si>
  <si>
    <t xml:space="preserve">Дата на съставяне: 10.07.2009                    </t>
  </si>
  <si>
    <t>Дата на съставяне: 10.07.2009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</si>
</sst>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9">
      <selection activeCell="C89" sqref="C8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39994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6000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6000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478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478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478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824</v>
      </c>
      <c r="H31" s="152">
        <v>445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838</v>
      </c>
      <c r="H33" s="154">
        <f>H27+H31+H32</f>
        <v>459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456</v>
      </c>
      <c r="D34" s="155">
        <f>SUM(D35:D38)</f>
        <v>451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456</v>
      </c>
      <c r="D35" s="151">
        <v>451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8761</v>
      </c>
      <c r="H36" s="154">
        <f>H25+H17+H33</f>
        <v>6937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3044</v>
      </c>
      <c r="H43" s="152">
        <v>5000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456</v>
      </c>
      <c r="D45" s="155">
        <f>D34+D39+D44</f>
        <v>451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50224</v>
      </c>
      <c r="D48" s="151">
        <v>51805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46072</v>
      </c>
      <c r="H49" s="154">
        <f>SUM(H43:H48)</f>
        <v>48028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50224</v>
      </c>
      <c r="D51" s="155">
        <f>SUM(D47:D50)</f>
        <v>51805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113</v>
      </c>
      <c r="D53" s="151">
        <v>145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50793</v>
      </c>
      <c r="D55" s="155">
        <f>D19+D20+D21+D27+D32+D45+D51+D53+D54</f>
        <v>52401</v>
      </c>
      <c r="E55" s="237" t="s">
        <v>172</v>
      </c>
      <c r="F55" s="261" t="s">
        <v>173</v>
      </c>
      <c r="G55" s="154">
        <f>G49+G51+G52+G53+G54</f>
        <v>46072</v>
      </c>
      <c r="H55" s="154">
        <f>H49+H51+H52+H53+H54</f>
        <v>48028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207</v>
      </c>
      <c r="H61" s="154">
        <f>SUM(H62:H68)</f>
        <v>694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143</v>
      </c>
      <c r="H62" s="152">
        <v>667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>
        <v>2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/>
      <c r="E68" s="237" t="s">
        <v>213</v>
      </c>
      <c r="F68" s="242" t="s">
        <v>214</v>
      </c>
      <c r="G68" s="152">
        <v>64</v>
      </c>
      <c r="H68" s="152">
        <v>20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1243</v>
      </c>
      <c r="H69" s="152">
        <v>1705</v>
      </c>
    </row>
    <row r="70" spans="1:8" ht="15">
      <c r="A70" s="235" t="s">
        <v>218</v>
      </c>
      <c r="B70" s="241" t="s">
        <v>219</v>
      </c>
      <c r="C70" s="151">
        <v>501</v>
      </c>
      <c r="D70" s="151">
        <v>330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807</v>
      </c>
      <c r="D71" s="151">
        <v>625</v>
      </c>
      <c r="E71" s="253" t="s">
        <v>46</v>
      </c>
      <c r="F71" s="273" t="s">
        <v>224</v>
      </c>
      <c r="G71" s="161">
        <f>G59+G60+G61+G69+G70</f>
        <v>1450</v>
      </c>
      <c r="H71" s="161">
        <f>H59+H60+H61+H69+H70</f>
        <v>2399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1309</v>
      </c>
      <c r="D75" s="155">
        <f>SUM(D67:D74)</f>
        <v>965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1450</v>
      </c>
      <c r="H79" s="162">
        <f>H71+H74+H75+H76</f>
        <v>2399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4131</v>
      </c>
      <c r="D88" s="151">
        <v>3942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4131</v>
      </c>
      <c r="D91" s="155">
        <f>SUM(D87:D90)</f>
        <v>3942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5490</v>
      </c>
      <c r="D93" s="155">
        <f>D64+D75+D84+D91+D92</f>
        <v>4963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56283</v>
      </c>
      <c r="D94" s="164">
        <f>D93+D55</f>
        <v>57364</v>
      </c>
      <c r="E94" s="449" t="s">
        <v>270</v>
      </c>
      <c r="F94" s="289" t="s">
        <v>271</v>
      </c>
      <c r="G94" s="165">
        <f>G36+G39+G55+G79</f>
        <v>56283</v>
      </c>
      <c r="H94" s="165">
        <f>H36+H39+H55+H79</f>
        <v>57364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39994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59</v>
      </c>
      <c r="D10" s="46">
        <v>46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>
        <v>17</v>
      </c>
    </row>
    <row r="12" spans="1:8" ht="12">
      <c r="A12" s="298" t="s">
        <v>295</v>
      </c>
      <c r="B12" s="299" t="s">
        <v>296</v>
      </c>
      <c r="C12" s="46">
        <v>35</v>
      </c>
      <c r="D12" s="46">
        <v>35</v>
      </c>
      <c r="E12" s="300" t="s">
        <v>78</v>
      </c>
      <c r="F12" s="549" t="s">
        <v>297</v>
      </c>
      <c r="G12" s="550">
        <v>2</v>
      </c>
      <c r="H12" s="550"/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30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99</v>
      </c>
      <c r="D19" s="49">
        <f>SUM(D9:D15)+D16</f>
        <v>86</v>
      </c>
      <c r="E19" s="304" t="s">
        <v>317</v>
      </c>
      <c r="F19" s="552" t="s">
        <v>318</v>
      </c>
      <c r="G19" s="550">
        <v>2717</v>
      </c>
      <c r="H19" s="550">
        <v>1985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1696</v>
      </c>
      <c r="D22" s="46">
        <v>1750</v>
      </c>
      <c r="E22" s="304" t="s">
        <v>326</v>
      </c>
      <c r="F22" s="552" t="s">
        <v>327</v>
      </c>
      <c r="G22" s="550">
        <v>6</v>
      </c>
      <c r="H22" s="550">
        <v>21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5</v>
      </c>
      <c r="E24" s="301" t="s">
        <v>103</v>
      </c>
      <c r="F24" s="554" t="s">
        <v>334</v>
      </c>
      <c r="G24" s="548">
        <f>SUM(G19:G23)</f>
        <v>2723</v>
      </c>
      <c r="H24" s="548">
        <f>SUM(H19:H23)</f>
        <v>2006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39</v>
      </c>
      <c r="D25" s="46">
        <v>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1738</v>
      </c>
      <c r="D26" s="49">
        <f>SUM(D22:D25)</f>
        <v>1795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1837</v>
      </c>
      <c r="D28" s="50">
        <f>D26+D19</f>
        <v>1881</v>
      </c>
      <c r="E28" s="127" t="s">
        <v>339</v>
      </c>
      <c r="F28" s="554" t="s">
        <v>340</v>
      </c>
      <c r="G28" s="548">
        <f>G13+G15+G24</f>
        <v>2753</v>
      </c>
      <c r="H28" s="548">
        <f>H13+H15+H24</f>
        <v>2023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916</v>
      </c>
      <c r="D30" s="50">
        <f>IF((H28-D28)&gt;0,H28-D28,0)</f>
        <v>142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1837</v>
      </c>
      <c r="D33" s="49">
        <f>D28+D31+D32</f>
        <v>1881</v>
      </c>
      <c r="E33" s="127" t="s">
        <v>353</v>
      </c>
      <c r="F33" s="554" t="s">
        <v>354</v>
      </c>
      <c r="G33" s="53">
        <f>G32+G31+G28</f>
        <v>2753</v>
      </c>
      <c r="H33" s="53">
        <f>H32+H31+H28</f>
        <v>2023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916</v>
      </c>
      <c r="D34" s="50">
        <f>IF((H33-D33)&gt;0,H33-D33,0)</f>
        <v>142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92</v>
      </c>
      <c r="D35" s="49">
        <f>D36+D37+D38</f>
        <v>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92</v>
      </c>
      <c r="D36" s="46">
        <v>14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824</v>
      </c>
      <c r="D39" s="460">
        <f>+IF((H33-D33-D35)&gt;0,H33-D33-D35,0)</f>
        <v>128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824</v>
      </c>
      <c r="D41" s="52">
        <f>IF(H39=0,IF(D39-D40&gt;0,D39-D40+H40,0),IF(H39-H40&lt;0,H40-H39+D39,0))</f>
        <v>128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2753</v>
      </c>
      <c r="D42" s="53">
        <f>D33+D35+D39</f>
        <v>2023</v>
      </c>
      <c r="E42" s="128" t="s">
        <v>380</v>
      </c>
      <c r="F42" s="129" t="s">
        <v>381</v>
      </c>
      <c r="G42" s="53">
        <f>G39+G33</f>
        <v>2753</v>
      </c>
      <c r="H42" s="53">
        <f>H39+H33</f>
        <v>2023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40004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39994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</v>
      </c>
      <c r="D10" s="54">
        <v>18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-59</v>
      </c>
      <c r="D11" s="54">
        <v>-45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-46</v>
      </c>
      <c r="D13" s="54">
        <v>-56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-48</v>
      </c>
      <c r="D15" s="54">
        <v>-28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63</v>
      </c>
      <c r="D16" s="54">
        <v>39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-461</v>
      </c>
      <c r="D19" s="54">
        <v>-360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-522</v>
      </c>
      <c r="D20" s="55">
        <f>SUM(D10:D19)</f>
        <v>-435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-1988</v>
      </c>
      <c r="D24" s="54">
        <v>-9719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3431</v>
      </c>
      <c r="D25" s="54">
        <v>3520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2091</v>
      </c>
      <c r="D26" s="54">
        <v>1544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3529</v>
      </c>
      <c r="D32" s="55">
        <f>SUM(D22:D31)</f>
        <v>-4655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1000</v>
      </c>
      <c r="D34" s="54">
        <v>2000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7346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-7823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-1862</v>
      </c>
      <c r="D39" s="54">
        <v>-1933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-2818</v>
      </c>
      <c r="D42" s="55">
        <f>SUM(D34:D41)</f>
        <v>-410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189</v>
      </c>
      <c r="D43" s="55">
        <f>D42+D32+D20</f>
        <v>-5500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3942</v>
      </c>
      <c r="D44" s="132">
        <v>6467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4131</v>
      </c>
      <c r="D45" s="55">
        <f>D44+D43</f>
        <v>967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39994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478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459</v>
      </c>
      <c r="J11" s="58">
        <f>'справка №1-БАЛАНС'!H29+'справка №1-БАЛАНС'!H32</f>
        <v>0</v>
      </c>
      <c r="K11" s="60"/>
      <c r="L11" s="344">
        <f>SUM(C11:K11)</f>
        <v>6937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478</v>
      </c>
      <c r="G15" s="61">
        <f t="shared" si="2"/>
        <v>0</v>
      </c>
      <c r="H15" s="61">
        <f t="shared" si="2"/>
        <v>0</v>
      </c>
      <c r="I15" s="61">
        <f t="shared" si="2"/>
        <v>459</v>
      </c>
      <c r="J15" s="61">
        <f t="shared" si="2"/>
        <v>0</v>
      </c>
      <c r="K15" s="61">
        <f t="shared" si="2"/>
        <v>0</v>
      </c>
      <c r="L15" s="344">
        <f t="shared" si="1"/>
        <v>6937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824</v>
      </c>
      <c r="J16" s="345">
        <f>+'справка №1-БАЛАНС'!G32</f>
        <v>0</v>
      </c>
      <c r="K16" s="60"/>
      <c r="L16" s="344">
        <f t="shared" si="1"/>
        <v>824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445</v>
      </c>
      <c r="G17" s="62">
        <f t="shared" si="3"/>
        <v>0</v>
      </c>
      <c r="H17" s="62">
        <f t="shared" si="3"/>
        <v>0</v>
      </c>
      <c r="I17" s="62">
        <f t="shared" si="3"/>
        <v>-445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445</v>
      </c>
      <c r="G19" s="60"/>
      <c r="H19" s="60"/>
      <c r="I19" s="60">
        <v>-445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838</v>
      </c>
      <c r="J29" s="59">
        <f t="shared" si="6"/>
        <v>0</v>
      </c>
      <c r="K29" s="59">
        <f t="shared" si="6"/>
        <v>0</v>
      </c>
      <c r="L29" s="344">
        <f t="shared" si="1"/>
        <v>8761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838</v>
      </c>
      <c r="J32" s="59">
        <f t="shared" si="7"/>
        <v>0</v>
      </c>
      <c r="K32" s="59">
        <f t="shared" si="7"/>
        <v>0</v>
      </c>
      <c r="L32" s="344">
        <f t="shared" si="1"/>
        <v>8761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K25" sqref="K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39994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39994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50224</v>
      </c>
      <c r="D15" s="108">
        <v>4292</v>
      </c>
      <c r="E15" s="120">
        <f t="shared" si="0"/>
        <v>45932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50224</v>
      </c>
      <c r="D19" s="104">
        <f>D11+D15+D16</f>
        <v>4292</v>
      </c>
      <c r="E19" s="118">
        <f>E11+E15+E16</f>
        <v>45932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/>
      <c r="E28" s="120">
        <f t="shared" si="0"/>
        <v>1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501</v>
      </c>
      <c r="D30" s="108">
        <v>501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387</v>
      </c>
      <c r="D31" s="108"/>
      <c r="E31" s="120">
        <f t="shared" si="0"/>
        <v>387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/>
      <c r="E32" s="120">
        <f t="shared" si="0"/>
        <v>420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1309</v>
      </c>
      <c r="D43" s="104">
        <f>D24+D28+D29+D31+D30+D32+D33+D38</f>
        <v>501</v>
      </c>
      <c r="E43" s="118">
        <f>E24+E28+E29+E31+E30+E32+E33+E38</f>
        <v>808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51533</v>
      </c>
      <c r="D44" s="103">
        <f>D43+D21+D19+D9</f>
        <v>4793</v>
      </c>
      <c r="E44" s="118">
        <f>E43+E21+E19+E9</f>
        <v>46740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3044</v>
      </c>
      <c r="D52" s="103">
        <f>SUM(D53:D55)</f>
        <v>0</v>
      </c>
      <c r="E52" s="119">
        <f>C52-D52</f>
        <v>3044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/>
      <c r="E53" s="119">
        <f>C53-D53</f>
        <v>3044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47608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46072</v>
      </c>
      <c r="D66" s="103">
        <f>D52+D56+D61+D62+D63+D64</f>
        <v>0</v>
      </c>
      <c r="E66" s="119">
        <f t="shared" si="1"/>
        <v>46072</v>
      </c>
      <c r="F66" s="103">
        <f>F52+F56+F61+F62+F63+F64</f>
        <v>47608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143</v>
      </c>
      <c r="D71" s="105">
        <f>SUM(D72:D74)</f>
        <v>143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143</v>
      </c>
      <c r="D74" s="108">
        <v>143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690</v>
      </c>
      <c r="D80" s="103">
        <f>SUM(D81:D84)</f>
        <v>690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690</v>
      </c>
      <c r="D82" s="108">
        <v>690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64</v>
      </c>
      <c r="D85" s="104">
        <f>SUM(D86:D90)+D94</f>
        <v>0</v>
      </c>
      <c r="E85" s="104">
        <f>SUM(E86:E90)+E94</f>
        <v>64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64</v>
      </c>
      <c r="D90" s="103">
        <f>SUM(D91:D93)</f>
        <v>0</v>
      </c>
      <c r="E90" s="103">
        <f>SUM(E91:E93)</f>
        <v>64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64</v>
      </c>
      <c r="D91" s="108"/>
      <c r="E91" s="119">
        <f t="shared" si="1"/>
        <v>64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553</v>
      </c>
      <c r="D95" s="108">
        <v>553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1450</v>
      </c>
      <c r="D96" s="104">
        <f>D85+D80+D75+D71+D95</f>
        <v>1386</v>
      </c>
      <c r="E96" s="104">
        <f>E85+E80+E75+E71+E95</f>
        <v>64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47522</v>
      </c>
      <c r="D97" s="104">
        <f>D96+D68+D66</f>
        <v>1386</v>
      </c>
      <c r="E97" s="104">
        <f>E96+E68+E66</f>
        <v>46136</v>
      </c>
      <c r="F97" s="104">
        <f>F96+F68+F66</f>
        <v>47608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39994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3" sqref="E1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39994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456</v>
      </c>
      <c r="D12" s="441">
        <v>70</v>
      </c>
      <c r="E12" s="441">
        <v>456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456</v>
      </c>
      <c r="D27" s="429"/>
      <c r="E27" s="429">
        <f>SUM(E12:E26)</f>
        <v>456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456</v>
      </c>
      <c r="D79" s="429"/>
      <c r="E79" s="429">
        <f>E78+E61+E44+E27</f>
        <v>456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2009-07-16T12:37:17Z</dcterms:modified>
  <cp:category/>
  <cp:version/>
  <cp:contentType/>
  <cp:contentStatus/>
</cp:coreProperties>
</file>