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06" windowWidth="15480" windowHeight="1126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<sst xmlns="http://schemas.openxmlformats.org/spreadsheetml/2006/main" count="1042" uniqueCount="888">
  <si>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</si>
  <si>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</si>
  <si>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</si>
  <si>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</si>
  <si>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</si>
  <si>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</si>
  <si>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</si>
  <si>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</si>
  <si>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</si>
  <si>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</si>
  <si>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</si>
  <si>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</si>
  <si>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</si>
  <si>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</si>
  <si>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</si>
  <si>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</si>
  <si>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</si>
  <si>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</si>
  <si>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</si>
  <si>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</si>
  <si>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</si>
  <si>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</si>
  <si>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</si>
  <si>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</si>
  <si>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</si>
  <si>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</si>
  <si>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</si>
  <si>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</si>
  <si>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</si>
  <si>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</si>
  <si>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</si>
  <si>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</si>
  <si>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</si>
  <si>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</si>
  <si>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</si>
  <si>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</si>
  <si>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</si>
  <si>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</si>
  <si>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</si>
  <si>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</si>
  <si>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</si>
  <si>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</si>
  <si>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</si>
  <si>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</si>
  <si>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</si>
  <si>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</si>
  <si>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</si>
  <si>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</si>
  <si>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</si>
  <si>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</si>
  <si>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</si>
  <si>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</si>
  <si>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</si>
  <si>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</si>
  <si>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</si>
  <si>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</si>
  <si>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</si>
  <si>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</si>
  <si>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</si>
  <si>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</si>
  <si>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</si>
  <si>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</si>
  <si>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</si>
  <si>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</si>
  <si>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</si>
  <si>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</si>
  <si>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</si>
  <si>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</si>
  <si>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</si>
  <si>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</si>
  <si>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</si>
  <si>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</si>
  <si>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</si>
  <si>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</si>
  <si>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</si>
  <si>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</si>
  <si>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</si>
  <si>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</si>
  <si>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</si>
  <si>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</si>
  <si>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</si>
  <si>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</si>
  <si>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</si>
  <si>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</si>
  <si>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</si>
  <si>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</si>
  <si>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</si>
  <si>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</si>
  <si>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</si>
  <si>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</si>
  <si>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</si>
  <si>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</si>
  <si>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</si>
  <si>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</si>
  <si>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</si>
  <si>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</si>
  <si>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</si>
  <si>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</si>
  <si>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</si>
  <si>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</si>
  <si>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</si>
  <si>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</si>
  <si>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</si>
  <si>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</si>
  <si>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</si>
  <si>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</si>
  <si>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</si>
  <si>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</si>
  <si>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</si>
  <si>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</si>
  <si>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</si>
  <si>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</si>
  <si>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</si>
  <si>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</si>
  <si>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</si>
  <si>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</si>
  <si>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</si>
  <si>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</si>
  <si>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</si>
  <si>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</si>
  <si>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</si>
  <si>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</si>
  <si>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</si>
  <si>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</si>
  <si>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</si>
  <si>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</si>
  <si>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</si>
  <si>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</si>
  <si>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</si>
  <si>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</si>
  <si>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</si>
  <si>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</si>
  <si>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</si>
  <si>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</si>
  <si>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</si>
  <si>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</si>
  <si>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</si>
  <si>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</si>
  <si>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</si>
  <si>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</si>
  <si>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</si>
  <si>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</si>
  <si>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</si>
  <si>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</si>
  <si>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</si>
  <si>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</si>
  <si>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</si>
  <si>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</si>
  <si>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</si>
  <si>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</si>
  <si>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</si>
  <si>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</si>
  <si>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</si>
  <si>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</si>
  <si>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</si>
  <si>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</si>
  <si>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</si>
  <si>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</si>
  <si>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</si>
  <si>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</si>
  <si>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</si>
  <si>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</si>
  <si>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</si>
  <si>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</si>
  <si>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</si>
  <si>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</si>
  <si>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</si>
  <si>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</si>
  <si>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</si>
  <si>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</si>
  <si>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</si>
  <si>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</si>
  <si>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</si>
  <si>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</si>
  <si>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</si>
  <si>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</si>
  <si>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</si>
  <si>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</si>
  <si>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</si>
  <si>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</si>
  <si>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</si>
  <si>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</si>
  <si>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</si>
  <si>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</si>
  <si>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</si>
  <si>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</si>
  <si>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</si>
  <si>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</si>
  <si>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</si>
  <si>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</si>
  <si>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</si>
  <si>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</si>
  <si>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</si>
  <si>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</si>
  <si>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</si>
  <si>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</si>
  <si>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</si>
  <si>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</si>
  <si>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</si>
  <si>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</si>
  <si>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</si>
  <si>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</si>
  <si>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</si>
  <si>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</si>
  <si>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</si>
  <si>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</si>
  <si>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</si>
  <si>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</si>
  <si>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</si>
  <si>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</si>
  <si>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</si>
  <si>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</si>
  <si>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</si>
  <si>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</si>
  <si>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</si>
  <si>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</si>
  <si>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</si>
  <si>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</si>
  <si>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</si>
  <si>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</si>
  <si>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</si>
  <si>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</si>
  <si>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</si>
  <si>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</si>
  <si>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</si>
  <si>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</si>
  <si>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</si>
  <si>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</si>
  <si>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</si>
  <si>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</si>
  <si>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</si>
  <si>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</si>
  <si>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</si>
  <si>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</si>
  <si>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</si>
  <si>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</si>
  <si>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</si>
  <si>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</si>
  <si>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</si>
  <si>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</si>
  <si>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</si>
  <si>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</si>
  <si>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</si>
  <si>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</si>
  <si>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</si>
  <si>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</si>
  <si>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</si>
  <si>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</si>
  <si>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</si>
  <si>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</si>
  <si>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</si>
  <si>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</si>
  <si>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</si>
  <si>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</si>
  <si>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</si>
  <si>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</si>
  <si>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</si>
  <si>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</si>
  <si>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</si>
  <si>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</si>
  <si>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</si>
  <si>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</si>
  <si>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</si>
  <si>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</si>
  <si>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</si>
  <si>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</si>
  <si>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</si>
  <si>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</si>
  <si>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</si>
  <si>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</si>
  <si>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</si>
  <si>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</si>
  <si>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</si>
  <si>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</si>
  <si>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</si>
  <si>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</si>
  <si>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</si>
  <si>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</si>
  <si>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</si>
  <si>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</si>
  <si>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</si>
  <si>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</si>
  <si>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</si>
  <si>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</si>
  <si>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</si>
  <si>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</si>
  <si>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</si>
  <si>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</si>
  <si>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</si>
  <si>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</si>
  <si>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</si>
  <si>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</si>
  <si>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</si>
  <si>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</si>
  <si>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</si>
  <si>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</si>
  <si>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</si>
  <si>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</si>
  <si>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</si>
  <si>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</si>
  <si>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</si>
  <si>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</si>
  <si>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</si>
  <si>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</si>
  <si>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</si>
  <si>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</si>
  <si>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</si>
  <si>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</si>
  <si>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</si>
  <si>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</si>
  <si>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</si>
  <si>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</si>
  <si>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</si>
  <si>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</si>
  <si>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</si>
  <si>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</si>
  <si>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</si>
  <si>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</si>
  <si>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</si>
  <si>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</si>
  <si>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</si>
  <si>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</si>
  <si>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</si>
  <si>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</si>
  <si>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</si>
  <si>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</si>
  <si>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</si>
  <si>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</si>
  <si>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</si>
  <si>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</si>
  <si>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</si>
  <si>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</si>
  <si>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</si>
  <si>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</si>
  <si>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</si>
  <si>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</si>
  <si>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</si>
  <si>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</si>
  <si>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</si>
  <si>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</si>
  <si>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</si>
  <si>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</si>
  <si>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</si>
  <si>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</si>
  <si>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</si>
  <si>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</si>
  <si>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</si>
  <si>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</si>
  <si>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</si>
  <si>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</si>
  <si>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</si>
  <si>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</si>
  <si>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</si>
  <si>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</si>
  <si>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</si>
  <si>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</si>
  <si>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</si>
  <si>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</si>
  <si>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</si>
  <si>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</si>
  <si>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</si>
  <si>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</si>
  <si>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</si>
  <si>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</si>
  <si>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</si>
  <si>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</si>
  <si>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</si>
  <si>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</si>
  <si>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</si>
  <si>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</si>
  <si>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</si>
  <si>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</si>
  <si>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</si>
  <si>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</si>
  <si>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</si>
  <si>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</si>
  <si>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</si>
  <si>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</si>
  <si>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</si>
  <si>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</si>
  <si>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</si>
  <si>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</si>
  <si>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</si>
  <si>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</si>
  <si>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</si>
  <si>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</si>
  <si>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</si>
  <si>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</si>
  <si>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</si>
  <si>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</si>
  <si>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</si>
  <si>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</si>
  <si>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</si>
  <si>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</si>
  <si>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</si>
  <si>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</si>
  <si>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</si>
  <si>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</si>
  <si>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</si>
  <si>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</si>
  <si>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</si>
  <si>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</si>
  <si>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</si>
  <si>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</si>
  <si>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</si>
  <si>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</si>
  <si>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</si>
  <si>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</si>
  <si>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</si>
  <si>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</si>
  <si>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</si>
  <si>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</si>
  <si>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</si>
  <si>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</si>
  <si>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</si>
  <si>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</si>
  <si>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</si>
  <si>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</si>
  <si>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</si>
  <si>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</si>
  <si>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</si>
  <si>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</si>
  <si>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</si>
  <si>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</si>
  <si>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</si>
  <si>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</si>
  <si>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</si>
  <si>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</si>
  <si>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</si>
  <si>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</si>
  <si>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</si>
  <si>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</si>
  <si>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</si>
  <si>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</si>
  <si>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</si>
  <si>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</si>
  <si>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</si>
  <si>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</si>
  <si>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</si>
  <si>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</si>
  <si>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</si>
  <si>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</si>
  <si>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</si>
  <si>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</si>
  <si>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</si>
  <si>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</si>
  <si>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</si>
  <si>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</si>
  <si>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</si>
  <si>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</si>
  <si>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</si>
  <si>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</si>
  <si>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</si>
  <si>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</si>
  <si>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</si>
  <si>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</si>
  <si>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</si>
  <si>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</si>
  <si>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</si>
  <si>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</si>
  <si>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</si>
  <si>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</si>
  <si>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</si>
  <si>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</si>
  <si>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</si>
  <si>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</si>
  <si>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</si>
  <si>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</si>
  <si>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</si>
  <si>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</si>
  <si>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</si>
  <si>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</si>
  <si>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</si>
  <si>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</si>
  <si>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</si>
  <si>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</si>
  <si>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</si>
  <si>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</si>
  <si>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</si>
  <si>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</si>
  <si>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</si>
  <si>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</si>
  <si>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</si>
  <si>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</si>
  <si>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</si>
  <si>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</si>
  <si>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</si>
  <si>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</si>
  <si>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</si>
  <si>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</si>
  <si>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</si>
  <si>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</si>
  <si>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</si>
  <si>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</si>
  <si>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</si>
  <si>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</si>
  <si>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</si>
  <si>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</si>
  <si>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</si>
  <si>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</si>
  <si>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</si>
  <si>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</si>
  <si>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</si>
  <si>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</si>
  <si>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</si>
  <si>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</si>
  <si>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</si>
  <si>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</si>
  <si>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</si>
  <si>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</si>
  <si>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</si>
  <si>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</si>
  <si>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</si>
  <si>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</si>
  <si>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</si>
  <si>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</si>
  <si>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</si>
  <si>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</si>
  <si>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</si>
  <si>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</si>
  <si>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</si>
  <si>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</si>
  <si>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</si>
  <si>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</si>
  <si>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</si>
  <si>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</si>
  <si>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</si>
  <si>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</si>
  <si>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</si>
  <si>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</si>
  <si>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</si>
  <si>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</si>
  <si>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</si>
  <si>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</si>
  <si>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</si>
  <si>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</si>
  <si>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</si>
  <si>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</si>
  <si>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</si>
  <si>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</si>
  <si>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</si>
  <si>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</si>
  <si>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</si>
  <si>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</si>
  <si>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</si>
  <si>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</si>
  <si>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</si>
  <si>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</si>
  <si>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</si>
  <si>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</si>
  <si>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</si>
  <si>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</si>
  <si>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</si>
  <si>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</si>
  <si>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</si>
  <si>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</si>
  <si>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</si>
  <si>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</si>
  <si>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</si>
  <si>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</si>
  <si>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</si>
  <si>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</si>
  <si>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</si>
  <si>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</si>
  <si>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</si>
  <si>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</si>
  <si>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</si>
  <si>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</si>
  <si>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</si>
  <si>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</si>
  <si>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</si>
  <si>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</si>
  <si>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</si>
  <si>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</si>
  <si>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</si>
  <si>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</si>
  <si>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</si>
  <si>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</si>
  <si>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</si>
  <si>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</si>
  <si>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</si>
  <si>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</si>
  <si>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</si>
  <si>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</si>
  <si>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</si>
  <si>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</si>
  <si>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</si>
  <si>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</si>
  <si>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</si>
  <si>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</si>
  <si>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</si>
  <si>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</si>
  <si>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</si>
  <si>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</si>
  <si>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</si>
  <si>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</si>
  <si>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</si>
  <si>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</si>
  <si>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</si>
  <si>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</si>
  <si>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</si>
  <si>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</si>
  <si>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</si>
  <si>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</si>
  <si>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</si>
  <si>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</si>
  <si>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</si>
  <si>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</si>
  <si>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</si>
  <si>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</si>
  <si>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</si>
  <si>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</si>
  <si>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</si>
  <si>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</si>
  <si>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</si>
  <si>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</si>
  <si>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</si>
  <si>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</si>
  <si>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</si>
  <si>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</si>
  <si>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</si>
  <si>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</si>
  <si>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</si>
  <si>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</si>
  <si>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</si>
  <si>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</si>
  <si>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</si>
  <si>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</si>
  <si>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</si>
  <si>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</si>
  <si>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</si>
  <si>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</si>
  <si>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</si>
  <si>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</si>
  <si>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</si>
  <si>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</si>
  <si>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</si>
  <si>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</si>
  <si>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</si>
  <si>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</si>
  <si>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</si>
  <si>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</si>
  <si>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</si>
  <si>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</si>
  <si>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</si>
  <si>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</si>
  <si>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</si>
  <si>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</si>
  <si>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</si>
  <si>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</si>
  <si>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</si>
  <si>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</si>
  <si>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</si>
  <si>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</si>
  <si>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</si>
  <si>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</si>
  <si>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</si>
  <si>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</si>
  <si>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</si>
  <si>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</si>
  <si>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</si>
  <si>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</si>
  <si>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</si>
  <si>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</si>
  <si>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</si>
  <si>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</si>
  <si>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</si>
  <si>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</si>
  <si>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</si>
  <si>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</si>
  <si>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</si>
  <si>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</si>
  <si>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</si>
  <si>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</si>
  <si>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</si>
  <si>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</si>
  <si>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</si>
  <si>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</si>
  <si>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</si>
  <si>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</si>
  <si>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</si>
  <si>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</si>
  <si>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</si>
  <si>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</si>
  <si>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</si>
  <si>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</si>
  <si>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</si>
  <si>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</si>
  <si>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</si>
  <si>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</si>
  <si>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</si>
  <si>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</si>
  <si>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</si>
  <si>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</si>
  <si>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</si>
  <si>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</si>
  <si>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</si>
  <si>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</si>
  <si>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</si>
  <si>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</si>
  <si>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</si>
  <si>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</si>
  <si>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</si>
  <si>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</si>
  <si>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</si>
  <si>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</si>
  <si>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</si>
  <si>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</si>
  <si>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</si>
  <si>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</si>
  <si>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</si>
  <si>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</si>
  <si>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</si>
  <si>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</si>
  <si>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</si>
  <si>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</si>
  <si>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</si>
  <si>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</si>
  <si>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</si>
  <si>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</si>
  <si>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</si>
  <si>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</si>
  <si>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</si>
  <si>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</si>
  <si>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</si>
  <si>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</si>
  <si>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</si>
  <si>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</si>
  <si>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</si>
  <si>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</si>
  <si>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</si>
  <si>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</si>
  <si>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</si>
  <si>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</si>
  <si>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</si>
  <si>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</si>
  <si>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</si>
  <si>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</si>
  <si>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</si>
  <si>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</si>
  <si>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</si>
  <si>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</si>
  <si>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</si>
  <si>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</si>
  <si>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</si>
  <si>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</si>
  <si>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</si>
  <si>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</si>
  <si>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</si>
  <si>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</si>
  <si>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</si>
  <si>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</si>
  <si>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</si>
  <si>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</si>
  <si>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</si>
  <si>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</si>
  <si>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</si>
  <si>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</si>
  <si>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</si>
  <si>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</si>
  <si>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</si>
  <si>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</si>
  <si>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</si>
  <si>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</si>
  <si>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</si>
  <si>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</si>
  <si>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</si>
  <si>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</si>
  <si>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</si>
  <si>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</si>
  <si>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</si>
  <si>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</si>
  <si>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</si>
  <si>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</si>
  <si>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</si>
  <si>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</si>
  <si>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</si>
  <si>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</si>
  <si>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</si>
  <si>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</si>
  <si>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</si>
  <si>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</si>
  <si>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</si>
  <si>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</si>
  <si>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</si>
  <si>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</si>
  <si>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</si>
  <si>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</si>
  <si>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</si>
  <si>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</si>
  <si>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</si>
  <si>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</si>
  <si>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</si>
  <si>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</si>
  <si>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</si>
  <si>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</si>
  <si>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</si>
  <si>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</si>
  <si>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</si>
  <si>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</si>
  <si>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</si>
  <si>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</si>
  <si>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</si>
  <si>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</si>
  <si>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</si>
  <si>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</si>
  <si>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</si>
  <si>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</si>
  <si>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</si>
  <si>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</si>
  <si>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</si>
  <si>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</si>
  <si>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</si>
  <si>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</si>
  <si>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</si>
  <si>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</si>
  <si>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</si>
  <si>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</si>
  <si>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</si>
  <si>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</si>
  <si>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</si>
  <si>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</si>
  <si>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</si>
  <si>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</si>
  <si>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</si>
  <si>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</si>
  <si>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</si>
  <si>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</si>
  <si>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</si>
  <si>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</si>
  <si>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</si>
  <si>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</si>
  <si>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</si>
  <si>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</si>
  <si>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</si>
  <si>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</si>
  <si>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</si>
  <si>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</si>
  <si>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</si>
  <si>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</si>
  <si>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</si>
  <si>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</si>
  <si>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</si>
  <si>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</si>
  <si>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</si>
  <si>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</si>
  <si>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</si>
  <si>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</si>
  <si>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</si>
  <si>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</si>
  <si>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</si>
  <si>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</si>
  <si>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</si>
  <si>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</si>
  <si>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</si>
  <si>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</si>
  <si>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</si>
  <si>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</si>
  <si>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</si>
  <si>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</si>
  <si>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</si>
  <si>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</si>
  <si>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</si>
  <si>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</si>
  <si>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</si>
  <si>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</si>
  <si>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</si>
  <si>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</si>
  <si>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</si>
  <si>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</si>
  <si>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</si>
  <si>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</si>
  <si>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</si>
  <si>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</si>
  <si>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</si>
  <si>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</si>
  <si>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</si>
  <si>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</si>
  <si>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</si>
  <si>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</si>
  <si>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 декември    2009г.</t>
  </si>
  <si>
    <t>Дата на съставяне: 15.01.2010г.</t>
  </si>
  <si>
    <t>15.01.2010. г</t>
  </si>
  <si>
    <t xml:space="preserve">Дата на съставяне:15.01.2010 г.                                      </t>
  </si>
  <si>
    <t xml:space="preserve">Дата  на съставяне: 15.01.2010 г                                                                                                                          </t>
  </si>
  <si>
    <t xml:space="preserve">Дата на съставяне:15.01.2010 г                       </t>
  </si>
  <si>
    <t>Дата на съставяне:15.01.2010г.</t>
  </si>
  <si>
    <r>
      <t>Дата на съставяне: 15</t>
    </r>
    <r>
      <rPr>
        <sz val="10"/>
        <rFont val="Times New Roman"/>
        <family val="1"/>
      </rPr>
      <t>.</t>
    </r>
    <r>
      <rPr>
        <b/>
        <sz val="10"/>
        <rFont val="Times New Roman"/>
        <family val="1"/>
      </rPr>
      <t>01.2010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</si>
</sst>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00"/>
    <numFmt numFmtId="194" formatCode="0.0"/>
    <numFmt numFmtId="195" formatCode="0.0000"/>
  </numFmts>
  <fonts count="2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193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95" fontId="5" fillId="0" borderId="1" xfId="24" applyNumberFormat="1" applyFont="1" applyBorder="1" applyAlignment="1">
      <alignment horizontal="right" vertical="center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C82" sqref="C8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856</v>
      </c>
      <c r="F3" s="217" t="s">
        <v>2</v>
      </c>
      <c r="G3" s="172"/>
      <c r="H3" s="461">
        <v>175433155</v>
      </c>
    </row>
    <row r="4" spans="1:8" ht="15">
      <c r="A4" s="580" t="s">
        <v>855</v>
      </c>
      <c r="B4" s="586"/>
      <c r="C4" s="586"/>
      <c r="D4" s="586"/>
      <c r="E4" s="504" t="s">
        <v>853</v>
      </c>
      <c r="F4" s="582" t="s">
        <v>858</v>
      </c>
      <c r="G4" s="583"/>
      <c r="H4" s="461" t="s">
        <v>857</v>
      </c>
    </row>
    <row r="5" spans="1:8" ht="15">
      <c r="A5" s="580" t="s">
        <v>4</v>
      </c>
      <c r="B5" s="581"/>
      <c r="C5" s="581"/>
      <c r="D5" s="581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-285</v>
      </c>
      <c r="H27" s="154">
        <f>SUM(H28:H30)</f>
        <v>-1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-285</v>
      </c>
      <c r="H29" s="316">
        <v>-1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-96</v>
      </c>
      <c r="H32" s="316">
        <v>-284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-381</v>
      </c>
      <c r="H33" s="154">
        <f>H27+H31+H32</f>
        <v>-285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119</v>
      </c>
      <c r="H36" s="154">
        <f>H25+H17+H33</f>
        <v>215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</v>
      </c>
      <c r="D54" s="151">
        <v>23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</v>
      </c>
      <c r="D55" s="155">
        <f>D19+D20+D21+D27+D32+D45+D51+D53+D54</f>
        <v>23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0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117</v>
      </c>
      <c r="D78" s="155">
        <f>SUM(D79:D81)</f>
        <v>190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117</v>
      </c>
      <c r="D81" s="151">
        <v>190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117</v>
      </c>
      <c r="D84" s="155">
        <f>D83+D82+D78</f>
        <v>190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118</v>
      </c>
      <c r="D93" s="155">
        <f>D64+D75+D84+D91+D92</f>
        <v>194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119</v>
      </c>
      <c r="D94" s="164">
        <f>D93+D55</f>
        <v>217</v>
      </c>
      <c r="E94" s="449" t="s">
        <v>269</v>
      </c>
      <c r="F94" s="289" t="s">
        <v>270</v>
      </c>
      <c r="G94" s="165">
        <f>G36+G39+G55+G79</f>
        <v>119</v>
      </c>
      <c r="H94" s="165">
        <f>H36+H39+H55+H79</f>
        <v>217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881</v>
      </c>
      <c r="B98" s="432"/>
      <c r="C98" s="584" t="s">
        <v>859</v>
      </c>
      <c r="D98" s="584"/>
      <c r="E98" s="584"/>
      <c r="F98" s="584" t="s">
        <v>861</v>
      </c>
      <c r="G98" s="585"/>
      <c r="H98" s="585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84"/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12" sqref="C1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КАПМАН ГРИЙН ЕНЕРДЖИ ФОНД  АД</v>
      </c>
      <c r="C2" s="589"/>
      <c r="D2" s="589"/>
      <c r="E2" s="589"/>
      <c r="F2" s="575" t="s">
        <v>2</v>
      </c>
      <c r="G2" s="575"/>
      <c r="H2" s="526">
        <f>'справка №1-БАЛАНС'!H3</f>
        <v>175433155</v>
      </c>
    </row>
    <row r="3" spans="1:8" ht="15">
      <c r="A3" s="467" t="s">
        <v>273</v>
      </c>
      <c r="B3" s="589" t="str">
        <f>'справка №1-БАЛАНС'!E4</f>
        <v>НЕКОНСОЛИДИРАН</v>
      </c>
      <c r="C3" s="589"/>
      <c r="D3" s="589"/>
      <c r="E3" s="589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90" t="str">
        <f>'справка №1-БАЛАНС'!E5</f>
        <v> към 31  декември    2009г.</v>
      </c>
      <c r="C4" s="590"/>
      <c r="D4" s="590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</v>
      </c>
      <c r="D10" s="46">
        <v>18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55</v>
      </c>
      <c r="D12" s="46">
        <v>39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5</v>
      </c>
      <c r="D16" s="47">
        <v>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63</v>
      </c>
      <c r="D19" s="49">
        <f>SUM(D9:D15)+D16</f>
        <v>57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11</v>
      </c>
      <c r="D23" s="46">
        <v>250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11</v>
      </c>
      <c r="D26" s="49">
        <f>SUM(D22:D25)</f>
        <v>250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74</v>
      </c>
      <c r="D28" s="50">
        <f>D26+D19</f>
        <v>307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74</v>
      </c>
      <c r="H30" s="53">
        <f>IF((D28-H28)&gt;0,D28-H28,0)</f>
        <v>307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74</v>
      </c>
      <c r="D33" s="49">
        <f>D28+D31+D32</f>
        <v>307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74</v>
      </c>
      <c r="H34" s="548">
        <f>IF((D33-H33)&gt;0,D33-H33,0)</f>
        <v>307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22</v>
      </c>
      <c r="D35" s="49">
        <f>D36+D37+D38</f>
        <v>-23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22</v>
      </c>
      <c r="D37" s="430">
        <v>-23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96</v>
      </c>
      <c r="H39" s="559">
        <f>IF(H34&gt;0,IF(D35+H34&lt;0,0,D35+H34),IF(D34-D35&lt;0,D35-D34,0))</f>
        <v>284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96</v>
      </c>
      <c r="H41" s="52">
        <f>IF(H39-H40&gt;0,H39-H40,0)</f>
        <v>284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96</v>
      </c>
      <c r="D42" s="53">
        <f>D33+D35+D39</f>
        <v>284</v>
      </c>
      <c r="E42" s="128" t="s">
        <v>378</v>
      </c>
      <c r="F42" s="129" t="s">
        <v>379</v>
      </c>
      <c r="G42" s="53">
        <f>G39+G33</f>
        <v>96</v>
      </c>
      <c r="H42" s="53">
        <f>H39+H33</f>
        <v>284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851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380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7" sqref="C47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 декември    2009г.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/>
      <c r="D11" s="54">
        <v>-16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14</v>
      </c>
      <c r="D12" s="54">
        <v>-440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-14</v>
      </c>
      <c r="D13" s="54">
        <v>-39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/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-496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>
        <v>375</v>
      </c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375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-121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125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4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4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77"/>
      <c r="D50" s="577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458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 декември    2009г.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-285</v>
      </c>
      <c r="K11" s="60"/>
      <c r="L11" s="344">
        <f>SUM(C11:K11)</f>
        <v>215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-285</v>
      </c>
      <c r="K15" s="61">
        <f t="shared" si="2"/>
        <v>0</v>
      </c>
      <c r="L15" s="344">
        <f t="shared" si="1"/>
        <v>215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-96</v>
      </c>
      <c r="K16" s="60"/>
      <c r="L16" s="344">
        <f t="shared" si="1"/>
        <v>-96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-381</v>
      </c>
      <c r="K29" s="59">
        <f t="shared" si="6"/>
        <v>0</v>
      </c>
      <c r="L29" s="344">
        <f t="shared" si="1"/>
        <v>119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-381</v>
      </c>
      <c r="K32" s="59">
        <f t="shared" si="7"/>
        <v>0</v>
      </c>
      <c r="L32" s="344">
        <f t="shared" si="1"/>
        <v>119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79" t="s">
        <v>867</v>
      </c>
      <c r="E38" s="579"/>
      <c r="F38" s="579"/>
      <c r="G38" s="579"/>
      <c r="H38" s="579"/>
      <c r="I38" s="579"/>
      <c r="J38" s="15" t="s">
        <v>868</v>
      </c>
      <c r="K38" s="15"/>
      <c r="L38" s="579" t="s">
        <v>869</v>
      </c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31  декември    2009г.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596" t="s">
        <v>860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22" sqref="C2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 декември    2009г.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</v>
      </c>
      <c r="D21" s="108">
        <v>0</v>
      </c>
      <c r="E21" s="120">
        <f t="shared" si="0"/>
        <v>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0</v>
      </c>
      <c r="E44" s="118">
        <f>E43+E21+E19+E9</f>
        <v>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0</v>
      </c>
      <c r="D89" s="108">
        <f>C89</f>
        <v>0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886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6" sqref="F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 декември    2009г.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4053</v>
      </c>
      <c r="D19" s="98"/>
      <c r="E19" s="98"/>
      <c r="F19" s="98">
        <v>79</v>
      </c>
      <c r="G19" s="98">
        <v>0</v>
      </c>
      <c r="H19" s="98">
        <v>3</v>
      </c>
      <c r="I19" s="434">
        <f t="shared" si="0"/>
        <v>76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3387</v>
      </c>
      <c r="D25" s="98"/>
      <c r="E25" s="98"/>
      <c r="F25" s="98">
        <v>45</v>
      </c>
      <c r="G25" s="98">
        <v>0</v>
      </c>
      <c r="H25" s="98">
        <v>4</v>
      </c>
      <c r="I25" s="434">
        <f t="shared" si="0"/>
        <v>41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7440</v>
      </c>
      <c r="D26" s="85">
        <f t="shared" si="2"/>
        <v>0</v>
      </c>
      <c r="E26" s="85">
        <f t="shared" si="2"/>
        <v>0</v>
      </c>
      <c r="F26" s="85">
        <f t="shared" si="2"/>
        <v>124</v>
      </c>
      <c r="G26" s="85">
        <f t="shared" si="2"/>
        <v>0</v>
      </c>
      <c r="H26" s="85">
        <f t="shared" si="2"/>
        <v>7</v>
      </c>
      <c r="I26" s="434">
        <f t="shared" si="0"/>
        <v>117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39"/>
  <sheetViews>
    <sheetView workbookViewId="0" topLeftCell="A1">
      <selection activeCell="E64" sqref="E64:E6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 декември    2009г.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41</v>
      </c>
      <c r="D52" s="573">
        <v>1.14311662</v>
      </c>
      <c r="E52" s="441">
        <v>41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76</v>
      </c>
      <c r="D62" s="573">
        <v>0.338585902</v>
      </c>
      <c r="E62" s="441">
        <v>76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117</v>
      </c>
      <c r="D63" s="574">
        <f>SUM(D52:D62)</f>
        <v>1.481702522</v>
      </c>
      <c r="E63" s="429">
        <f>SUM(E52:E62)</f>
        <v>117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117</v>
      </c>
      <c r="D64" s="574">
        <f>D63</f>
        <v>1.481702522</v>
      </c>
      <c r="E64" s="429">
        <f>E63+E50+E36+E19</f>
        <v>117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mariaPC</cp:lastModifiedBy>
  <cp:lastPrinted>2009-10-09T07:54:31Z</cp:lastPrinted>
  <dcterms:created xsi:type="dcterms:W3CDTF">2000-06-29T12:02:40Z</dcterms:created>
  <dcterms:modified xsi:type="dcterms:W3CDTF">2010-01-15T08:31:51Z</dcterms:modified>
  <cp:category/>
  <cp:version/>
  <cp:contentType/>
  <cp:contentStatus/>
</cp:coreProperties>
</file>