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<sst xmlns="http://schemas.openxmlformats.org/spreadsheetml/2006/main" count="1058" uniqueCount="882">
  <si>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</si>
  <si>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</si>
  <si>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</si>
  <si>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</si>
  <si>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</si>
  <si>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</si>
  <si>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</si>
  <si>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</si>
  <si>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</si>
  <si>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</si>
  <si>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</si>
  <si>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</si>
  <si>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</si>
  <si>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</si>
  <si>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</si>
  <si>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</si>
  <si>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</si>
  <si>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</si>
  <si>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</si>
  <si>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</si>
  <si>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</si>
  <si>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</si>
  <si>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</si>
  <si>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</si>
  <si>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</si>
  <si>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</si>
  <si>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</si>
  <si>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</si>
  <si>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</si>
  <si>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</si>
  <si>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</si>
  <si>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</si>
  <si>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</si>
  <si>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</si>
  <si>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</si>
  <si>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</si>
  <si>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</si>
  <si>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</si>
  <si>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</si>
  <si>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</si>
  <si>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</si>
  <si>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</si>
  <si>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</si>
  <si>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</si>
  <si>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</si>
  <si>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</si>
  <si>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</si>
  <si>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</si>
  <si>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</si>
  <si>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</si>
  <si>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</si>
  <si>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</si>
  <si>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</si>
  <si>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</si>
  <si>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</si>
  <si>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</si>
  <si>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</si>
  <si>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</si>
  <si>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</si>
  <si>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</si>
  <si>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</si>
  <si>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</si>
  <si>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</si>
  <si>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</si>
  <si>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</si>
  <si>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</si>
  <si>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</si>
  <si>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</si>
  <si>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</si>
  <si>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</si>
  <si>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</si>
  <si>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</si>
  <si>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</si>
  <si>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</si>
  <si>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</si>
  <si>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</si>
  <si>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</si>
  <si>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</si>
  <si>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</si>
  <si>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</si>
  <si>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</si>
  <si>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</si>
  <si>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</si>
  <si>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</si>
  <si>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</si>
  <si>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</si>
  <si>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</si>
  <si>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</si>
  <si>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</si>
  <si>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</si>
  <si>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</si>
  <si>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</si>
  <si>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</si>
  <si>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</si>
  <si>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</si>
  <si>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</si>
  <si>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</si>
  <si>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</si>
  <si>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</si>
  <si>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</si>
  <si>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</si>
  <si>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</si>
  <si>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</si>
  <si>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</si>
  <si>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</si>
  <si>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</si>
  <si>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</si>
  <si>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</si>
  <si>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</si>
  <si>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</si>
  <si>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</si>
  <si>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</si>
  <si>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</si>
  <si>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</si>
  <si>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</si>
  <si>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</si>
  <si>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</si>
  <si>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</si>
  <si>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</si>
  <si>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</si>
  <si>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</si>
  <si>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</si>
  <si>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</si>
  <si>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</si>
  <si>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</si>
  <si>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</si>
  <si>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</si>
  <si>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</si>
  <si>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</si>
  <si>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</si>
  <si>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</si>
  <si>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</si>
  <si>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</si>
  <si>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</si>
  <si>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</si>
  <si>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</si>
  <si>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</si>
  <si>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</si>
  <si>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</si>
  <si>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</si>
  <si>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</si>
  <si>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</si>
  <si>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</si>
  <si>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</si>
  <si>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</si>
  <si>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</si>
  <si>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</si>
  <si>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</si>
  <si>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</si>
  <si>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</si>
  <si>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</si>
  <si>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</si>
  <si>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</si>
  <si>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</si>
  <si>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</si>
  <si>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</si>
  <si>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</si>
  <si>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</si>
  <si>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</si>
  <si>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</si>
  <si>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</si>
  <si>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</si>
  <si>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</si>
  <si>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</si>
  <si>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</si>
  <si>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</si>
  <si>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</si>
  <si>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</si>
  <si>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</si>
  <si>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</si>
  <si>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</si>
  <si>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</si>
  <si>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</si>
  <si>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</si>
  <si>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</si>
  <si>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</si>
  <si>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</si>
  <si>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</si>
  <si>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</si>
  <si>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</si>
  <si>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</si>
  <si>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</si>
  <si>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</si>
  <si>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</si>
  <si>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</si>
  <si>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</si>
  <si>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</si>
  <si>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</si>
  <si>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</si>
  <si>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</si>
  <si>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</si>
  <si>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</si>
  <si>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</si>
  <si>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</si>
  <si>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</si>
  <si>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</si>
  <si>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</si>
  <si>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</si>
  <si>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</si>
  <si>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</si>
  <si>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</si>
  <si>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</si>
  <si>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</si>
  <si>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</si>
  <si>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</si>
  <si>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</si>
  <si>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</si>
  <si>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</si>
  <si>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</si>
  <si>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</si>
  <si>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</si>
  <si>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</si>
  <si>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</si>
  <si>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</si>
  <si>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</si>
  <si>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</si>
  <si>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</si>
  <si>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</si>
  <si>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</si>
  <si>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</si>
  <si>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</si>
  <si>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</si>
  <si>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</si>
  <si>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</si>
  <si>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</si>
  <si>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</si>
  <si>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</si>
  <si>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</si>
  <si>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</si>
  <si>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</si>
  <si>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</si>
  <si>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</si>
  <si>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</si>
  <si>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</si>
  <si>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</si>
  <si>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</si>
  <si>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</si>
  <si>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</si>
  <si>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</si>
  <si>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</si>
  <si>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</si>
  <si>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</si>
  <si>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</si>
  <si>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</si>
  <si>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</si>
  <si>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</si>
  <si>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</si>
  <si>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</si>
  <si>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</si>
  <si>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</si>
  <si>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</si>
  <si>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</si>
  <si>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</si>
  <si>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</si>
  <si>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</si>
  <si>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</si>
  <si>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</si>
  <si>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</si>
  <si>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</si>
  <si>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</si>
  <si>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</si>
  <si>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</si>
  <si>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</si>
  <si>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</si>
  <si>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</si>
  <si>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</si>
  <si>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</si>
  <si>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</si>
  <si>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</si>
  <si>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</si>
  <si>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</si>
  <si>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</si>
  <si>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</si>
  <si>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</si>
  <si>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</si>
  <si>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</si>
  <si>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</si>
  <si>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</si>
  <si>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</si>
  <si>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</si>
  <si>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</si>
  <si>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</si>
  <si>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</si>
  <si>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</si>
  <si>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</si>
  <si>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</si>
  <si>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</si>
  <si>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</si>
  <si>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</si>
  <si>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</si>
  <si>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</si>
  <si>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</si>
  <si>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</si>
  <si>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</si>
  <si>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</si>
  <si>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</si>
  <si>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</si>
  <si>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</si>
  <si>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</si>
  <si>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</si>
  <si>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</si>
  <si>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</si>
  <si>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</si>
  <si>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</si>
  <si>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</si>
  <si>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</si>
  <si>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</si>
  <si>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</si>
  <si>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</si>
  <si>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</si>
  <si>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</si>
  <si>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</si>
  <si>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</si>
  <si>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</si>
  <si>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</si>
  <si>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</si>
  <si>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</si>
  <si>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</si>
  <si>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</si>
  <si>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</si>
  <si>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</si>
  <si>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</si>
  <si>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</si>
  <si>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</si>
  <si>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</si>
  <si>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</si>
  <si>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</si>
  <si>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</si>
  <si>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</si>
  <si>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</si>
  <si>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</si>
  <si>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</si>
  <si>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</si>
  <si>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</si>
  <si>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</si>
  <si>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</si>
  <si>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</si>
  <si>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</si>
  <si>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</si>
  <si>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</si>
  <si>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</si>
  <si>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</si>
  <si>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</si>
  <si>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</si>
  <si>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</si>
  <si>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</si>
  <si>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</si>
  <si>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</si>
  <si>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</si>
  <si>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</si>
  <si>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</si>
  <si>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</si>
  <si>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</si>
  <si>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</si>
  <si>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</si>
  <si>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</si>
  <si>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</si>
  <si>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</si>
  <si>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</si>
  <si>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</si>
  <si>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</si>
  <si>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</si>
  <si>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</si>
  <si>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</si>
  <si>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</si>
  <si>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</si>
  <si>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</si>
  <si>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</si>
  <si>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</si>
  <si>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</si>
  <si>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</si>
  <si>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</si>
  <si>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</si>
  <si>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</si>
  <si>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</si>
  <si>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</si>
  <si>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</si>
  <si>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</si>
  <si>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</si>
  <si>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</si>
  <si>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</si>
  <si>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</si>
  <si>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</si>
  <si>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</si>
  <si>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</si>
  <si>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</si>
  <si>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</si>
  <si>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</si>
  <si>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</si>
  <si>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</si>
  <si>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</si>
  <si>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</si>
  <si>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</si>
  <si>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</si>
  <si>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</si>
  <si>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</si>
  <si>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</si>
  <si>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</si>
  <si>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</si>
  <si>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</si>
  <si>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</si>
  <si>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</si>
  <si>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</si>
  <si>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</si>
  <si>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</si>
  <si>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</si>
  <si>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</si>
  <si>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</si>
  <si>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</si>
  <si>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</si>
  <si>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</si>
  <si>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</si>
  <si>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</si>
  <si>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</si>
  <si>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</si>
  <si>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</si>
  <si>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</si>
  <si>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</si>
  <si>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</si>
  <si>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</si>
  <si>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</si>
  <si>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</si>
  <si>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</si>
  <si>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</si>
  <si>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</si>
  <si>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</si>
  <si>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</si>
  <si>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</si>
  <si>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</si>
  <si>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</si>
  <si>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</si>
  <si>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</si>
  <si>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</si>
  <si>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</si>
  <si>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</si>
  <si>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</si>
  <si>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</si>
  <si>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</si>
  <si>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</si>
  <si>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</si>
  <si>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</si>
  <si>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</si>
  <si>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</si>
  <si>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</si>
  <si>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</si>
  <si>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</si>
  <si>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</si>
  <si>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</si>
  <si>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</si>
  <si>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</si>
  <si>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</si>
  <si>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</si>
  <si>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</si>
  <si>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</si>
  <si>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</si>
  <si>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</si>
  <si>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</si>
  <si>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</si>
  <si>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</si>
  <si>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</si>
  <si>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</si>
  <si>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</si>
  <si>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</si>
  <si>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</si>
  <si>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</si>
  <si>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</si>
  <si>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</si>
  <si>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</si>
  <si>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</si>
  <si>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</si>
  <si>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</si>
  <si>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</si>
  <si>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</si>
  <si>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</si>
  <si>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</si>
  <si>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</si>
  <si>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</si>
  <si>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</si>
  <si>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</si>
  <si>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</si>
  <si>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</si>
  <si>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</si>
  <si>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</si>
  <si>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</si>
  <si>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</si>
  <si>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</si>
  <si>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</si>
  <si>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</si>
  <si>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</si>
  <si>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</si>
  <si>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</si>
  <si>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</si>
  <si>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</si>
  <si>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</si>
  <si>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</si>
  <si>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</si>
  <si>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</si>
  <si>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</si>
  <si>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</si>
  <si>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</si>
  <si>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</si>
  <si>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</si>
  <si>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</si>
  <si>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</si>
  <si>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</si>
  <si>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</si>
  <si>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</si>
  <si>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</si>
  <si>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</si>
  <si>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</si>
  <si>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</si>
  <si>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</si>
  <si>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</si>
  <si>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</si>
  <si>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</si>
  <si>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</si>
  <si>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</si>
  <si>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</si>
  <si>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</si>
  <si>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</si>
  <si>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</si>
  <si>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</si>
  <si>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</si>
  <si>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</si>
  <si>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</si>
  <si>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</si>
  <si>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</si>
  <si>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</si>
  <si>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</si>
  <si>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</si>
  <si>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</si>
  <si>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</si>
  <si>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</si>
  <si>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</si>
  <si>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</si>
  <si>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</si>
  <si>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</si>
  <si>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</si>
  <si>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</si>
  <si>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</si>
  <si>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</si>
  <si>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</si>
  <si>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</si>
  <si>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</si>
  <si>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</si>
  <si>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</si>
  <si>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</si>
  <si>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</si>
  <si>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</si>
  <si>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</si>
  <si>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</si>
  <si>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</si>
  <si>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</si>
  <si>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</si>
  <si>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</si>
  <si>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</si>
  <si>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</si>
  <si>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</si>
  <si>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</si>
  <si>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</si>
  <si>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</si>
  <si>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</si>
  <si>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</si>
  <si>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</si>
  <si>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</si>
  <si>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</si>
  <si>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</si>
  <si>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</si>
  <si>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</si>
  <si>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</si>
  <si>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</si>
  <si>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</si>
  <si>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</si>
  <si>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</si>
  <si>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</si>
  <si>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</si>
  <si>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</si>
  <si>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</si>
  <si>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</si>
  <si>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</si>
  <si>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</si>
  <si>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</si>
  <si>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</si>
  <si>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</si>
  <si>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</si>
  <si>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</si>
  <si>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</si>
  <si>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</si>
  <si>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</si>
  <si>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</si>
  <si>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</si>
  <si>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</si>
  <si>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</si>
  <si>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</si>
  <si>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</si>
  <si>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</si>
  <si>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</si>
  <si>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</si>
  <si>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</si>
  <si>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</si>
  <si>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</si>
  <si>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</si>
  <si>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</si>
  <si>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</si>
  <si>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</si>
  <si>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</si>
  <si>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</si>
  <si>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</si>
  <si>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</si>
  <si>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</si>
  <si>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</si>
  <si>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</si>
  <si>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</si>
  <si>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</si>
  <si>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</si>
  <si>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</si>
  <si>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</si>
  <si>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</si>
  <si>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</si>
  <si>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</si>
  <si>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</si>
  <si>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</si>
  <si>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</si>
  <si>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</si>
  <si>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</si>
  <si>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</si>
  <si>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</si>
  <si>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</si>
  <si>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</si>
  <si>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</si>
  <si>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</si>
  <si>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</si>
  <si>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</si>
  <si>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</si>
  <si>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</si>
  <si>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</si>
  <si>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</si>
  <si>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</si>
  <si>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</si>
  <si>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</si>
  <si>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</si>
  <si>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</si>
  <si>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</si>
  <si>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</si>
  <si>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</si>
  <si>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</si>
  <si>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</si>
  <si>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</si>
  <si>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</si>
  <si>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</si>
  <si>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</si>
  <si>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</si>
  <si>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</si>
  <si>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</si>
  <si>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</si>
  <si>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</si>
  <si>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</si>
  <si>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</si>
  <si>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</si>
  <si>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</si>
  <si>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</si>
  <si>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</si>
  <si>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</si>
  <si>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</si>
  <si>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</si>
  <si>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</si>
  <si>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</si>
  <si>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</si>
  <si>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</si>
  <si>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</si>
  <si>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</si>
  <si>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</si>
  <si>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</si>
  <si>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</si>
  <si>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</si>
  <si>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</si>
  <si>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</si>
  <si>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</si>
  <si>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</si>
  <si>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</si>
  <si>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</si>
  <si>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</si>
  <si>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</si>
  <si>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</si>
  <si>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</si>
  <si>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</si>
  <si>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</si>
  <si>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</si>
  <si>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</si>
  <si>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</si>
  <si>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</si>
  <si>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</si>
  <si>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</si>
  <si>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</si>
  <si>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</si>
  <si>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</si>
  <si>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</si>
  <si>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</si>
  <si>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</si>
  <si>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</si>
  <si>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</si>
  <si>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</si>
  <si>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</si>
  <si>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</si>
  <si>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</si>
  <si>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</si>
  <si>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</si>
  <si>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</si>
  <si>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</si>
  <si>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</si>
  <si>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</si>
  <si>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</si>
  <si>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</si>
  <si>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</si>
  <si>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</si>
  <si>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</si>
  <si>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</si>
  <si>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</si>
  <si>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</si>
  <si>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</si>
  <si>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</si>
  <si>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</si>
  <si>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</si>
  <si>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</si>
  <si>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</si>
  <si>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</si>
  <si>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</si>
  <si>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</si>
  <si>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</si>
  <si>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</si>
  <si>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</si>
  <si>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</si>
  <si>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</si>
  <si>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</si>
  <si>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</si>
  <si>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</si>
  <si>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</si>
  <si>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</si>
  <si>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</si>
  <si>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</si>
  <si>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</si>
  <si>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</si>
  <si>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</si>
  <si>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</si>
  <si>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</si>
  <si>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</si>
  <si>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</si>
  <si>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</si>
  <si>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</si>
  <si>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</si>
  <si>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</si>
  <si>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</si>
  <si>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</si>
  <si>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</si>
  <si>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</si>
  <si>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</si>
  <si>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</si>
  <si>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</si>
  <si>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</si>
  <si>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</si>
  <si>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</si>
  <si>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</si>
  <si>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</si>
  <si>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</si>
  <si>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</si>
  <si>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</si>
  <si>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</si>
  <si>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</si>
  <si>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</si>
  <si>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</si>
  <si>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</si>
  <si>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</si>
  <si>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</si>
  <si>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</si>
  <si>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</si>
  <si>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</si>
  <si>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</si>
  <si>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</si>
  <si>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</si>
  <si>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</si>
  <si>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</si>
  <si>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</si>
  <si>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</si>
  <si>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</si>
  <si>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</si>
  <si>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</si>
  <si>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</si>
  <si>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</si>
  <si>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</si>
  <si>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</si>
  <si>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</si>
  <si>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</si>
  <si>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</si>
  <si>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</si>
  <si>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</si>
  <si>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</si>
  <si>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</si>
  <si>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</si>
  <si>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</si>
  <si>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</si>
  <si>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</si>
  <si>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</si>
  <si>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</si>
  <si>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</si>
  <si>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</si>
  <si>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</si>
  <si>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</si>
  <si>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</si>
  <si>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</si>
  <si>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</si>
  <si>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</si>
  <si>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</si>
  <si>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</si>
  <si>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</si>
  <si>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</si>
  <si>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</si>
  <si>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</si>
  <si>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</si>
  <si>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</si>
  <si>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</si>
  <si>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</si>
  <si>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</si>
  <si>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</si>
  <si>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</si>
  <si>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</si>
  <si>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</si>
  <si>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</si>
  <si>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</si>
  <si>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</si>
  <si>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</si>
  <si>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</si>
  <si>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</si>
  <si>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</si>
  <si>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</si>
  <si>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</si>
  <si>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</si>
  <si>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</si>
  <si>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</si>
  <si>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</si>
  <si>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</si>
  <si>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</si>
  <si>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</si>
  <si>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</si>
  <si>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</si>
  <si>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</si>
  <si>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</si>
  <si>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</si>
  <si>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</si>
  <si>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</si>
  <si>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</si>
  <si>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</si>
  <si>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</si>
  <si>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</si>
  <si>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</si>
  <si>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</si>
  <si>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</si>
  <si>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</si>
  <si>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</si>
  <si>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</si>
  <si>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</si>
  <si>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</si>
  <si>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</si>
  <si>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</si>
  <si>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</si>
  <si>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Забележка: Да се посочи метода на осчетоводяване на инвестициите: по себестойностен метод/цена на придобиване/</t>
  </si>
  <si>
    <t xml:space="preserve">Вид на отчета: консолидиран/неконсолидиран: </t>
  </si>
  <si>
    <t>"Финанс Консултинг" АД</t>
  </si>
  <si>
    <t>Дата на съставяне:  27.04.2011 г.</t>
  </si>
  <si>
    <t xml:space="preserve">Дата  на съставяне: 27.04.2011 г.                                                                                                                           </t>
  </si>
  <si>
    <t xml:space="preserve">Дата на съставяне: 27.04.2011 г.                     </t>
  </si>
  <si>
    <t>Дата на съставяне: 27.04.2011 г.</t>
  </si>
  <si>
    <t>1."Съгласие Асет Мениджмънт" АД</t>
  </si>
  <si>
    <t>2. "АБС Финанс" ЕАД</t>
  </si>
  <si>
    <t>3. "Супер Боровец Пропърти Инвестмънт" АД</t>
  </si>
  <si>
    <t>4. КД "Живот" АД</t>
  </si>
  <si>
    <t>1-то тримесечие на 2012 г.</t>
  </si>
  <si>
    <t>Дата на съставяне: 27.04.2012</t>
  </si>
  <si>
    <t>Дата на съставяне: 27.04.2012 г.</t>
  </si>
  <si>
    <t>1. "Супер Боровец Пропърти Фонд" АДСИЦ</t>
  </si>
  <si>
    <t>1.ЧПБ Тексим АД</t>
  </si>
  <si>
    <t>2. ПОК Съгласие АД</t>
  </si>
  <si>
    <t>3. Българска фондова борса АД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</si>
</sst>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27" applyNumberFormat="1" applyFont="1" applyAlignment="1" applyProtection="1">
      <alignment vertical="top" wrapText="1"/>
      <protection locked="0"/>
    </xf>
    <xf numFmtId="0" fontId="5" fillId="0" borderId="1" xfId="24" applyFont="1" applyBorder="1" applyAlignment="1" quotePrefix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FinansKonsylting\KFN\2011\2011\GFO_2011_K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"Финанс Консултинг" АД</v>
          </cell>
          <cell r="H3">
            <v>103765841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1">
      <selection activeCell="G60" activeCellId="2" sqref="G63 G59 G6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866</v>
      </c>
      <c r="F3" s="217" t="s">
        <v>2</v>
      </c>
      <c r="G3" s="172"/>
      <c r="H3" s="461">
        <v>103765841</v>
      </c>
    </row>
    <row r="4" spans="1:8" ht="15">
      <c r="A4" s="584" t="s">
        <v>865</v>
      </c>
      <c r="B4" s="590"/>
      <c r="C4" s="590"/>
      <c r="D4" s="590"/>
      <c r="E4" s="504" t="s">
        <v>863</v>
      </c>
      <c r="F4" s="586" t="s">
        <v>3</v>
      </c>
      <c r="G4" s="587"/>
      <c r="H4" s="461" t="s">
        <v>158</v>
      </c>
    </row>
    <row r="5" spans="1:8" ht="15">
      <c r="A5" s="584" t="s">
        <v>4</v>
      </c>
      <c r="B5" s="585"/>
      <c r="C5" s="585"/>
      <c r="D5" s="585"/>
      <c r="E5" s="505" t="s">
        <v>875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700</v>
      </c>
      <c r="H11" s="152">
        <v>700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700</v>
      </c>
      <c r="H12" s="153">
        <v>700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3</v>
      </c>
      <c r="D16" s="151">
        <v>3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72</v>
      </c>
      <c r="D17" s="151">
        <v>72</v>
      </c>
      <c r="E17" s="243" t="s">
        <v>45</v>
      </c>
      <c r="F17" s="245" t="s">
        <v>46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3</v>
      </c>
      <c r="D18" s="151">
        <v>4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78</v>
      </c>
      <c r="D19" s="155">
        <f>SUM(D11:D18)</f>
        <v>79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7003</v>
      </c>
      <c r="D20" s="151">
        <v>7062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70</v>
      </c>
      <c r="H21" s="156">
        <f>SUM(H22:H24)</f>
        <v>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70</v>
      </c>
      <c r="H22" s="152">
        <v>70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70</v>
      </c>
      <c r="H25" s="154">
        <f>H19+H20+H21</f>
        <v>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1901</v>
      </c>
      <c r="H27" s="154">
        <f>SUM(H28:H30)</f>
        <v>1569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1901</v>
      </c>
      <c r="H28" s="152">
        <v>1569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578</v>
      </c>
      <c r="H31" s="152">
        <v>332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2479</v>
      </c>
      <c r="H33" s="154">
        <f>H27+H31+H32</f>
        <v>1901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25165</v>
      </c>
      <c r="D34" s="155">
        <f>SUM(D35:D38)</f>
        <v>25165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5819</v>
      </c>
      <c r="D35" s="151">
        <v>5819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3249</v>
      </c>
      <c r="H36" s="154">
        <f>H25+H17+H33</f>
        <v>2671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2200</v>
      </c>
      <c r="D37" s="151">
        <v>2200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17146</v>
      </c>
      <c r="D38" s="151">
        <v>17146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6849</v>
      </c>
      <c r="H43" s="152">
        <v>6849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1008</v>
      </c>
      <c r="H44" s="152">
        <v>1008</v>
      </c>
    </row>
    <row r="45" spans="1:15" ht="15">
      <c r="A45" s="235" t="s">
        <v>135</v>
      </c>
      <c r="B45" s="249" t="s">
        <v>136</v>
      </c>
      <c r="C45" s="155">
        <f>C34+C39+C44</f>
        <v>25165</v>
      </c>
      <c r="D45" s="155">
        <f>D34+D39+D44</f>
        <v>25165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15584</v>
      </c>
      <c r="H47" s="152">
        <v>15584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8792</v>
      </c>
      <c r="H48" s="152">
        <v>8792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32233</v>
      </c>
      <c r="H49" s="154">
        <f>SUM(H43:H48)</f>
        <v>32233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23313</v>
      </c>
      <c r="D50" s="151">
        <v>23432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23313</v>
      </c>
      <c r="D51" s="155">
        <f>SUM(D47:D50)</f>
        <v>23432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55559</v>
      </c>
      <c r="D55" s="155">
        <f>D19+D20+D21+D27+D32+D45+D51+D53+D54</f>
        <v>55738</v>
      </c>
      <c r="E55" s="237" t="s">
        <v>171</v>
      </c>
      <c r="F55" s="261" t="s">
        <v>172</v>
      </c>
      <c r="G55" s="154">
        <f>G49+G51+G52+G53+G54</f>
        <v>32233</v>
      </c>
      <c r="H55" s="154">
        <f>H49+H51+H52+H53+H54</f>
        <v>32233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792</v>
      </c>
      <c r="H59" s="152">
        <v>2360</v>
      </c>
      <c r="M59" s="157"/>
    </row>
    <row r="60" spans="1:8" ht="15">
      <c r="A60" s="235" t="s">
        <v>182</v>
      </c>
      <c r="B60" s="241" t="s">
        <v>183</v>
      </c>
      <c r="C60" s="151">
        <v>4239</v>
      </c>
      <c r="D60" s="151">
        <v>8211</v>
      </c>
      <c r="E60" s="237" t="s">
        <v>184</v>
      </c>
      <c r="F60" s="242" t="s">
        <v>185</v>
      </c>
      <c r="G60" s="152">
        <v>4992</v>
      </c>
      <c r="H60" s="152">
        <v>4552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33759</v>
      </c>
      <c r="H61" s="154">
        <f>SUM(H62:H68)</f>
        <v>37306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47</v>
      </c>
      <c r="H62" s="152">
        <v>349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166</v>
      </c>
      <c r="H63" s="152">
        <v>786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4239</v>
      </c>
      <c r="D64" s="155">
        <f>SUM(D58:D63)</f>
        <v>8211</v>
      </c>
      <c r="E64" s="237" t="s">
        <v>199</v>
      </c>
      <c r="F64" s="242" t="s">
        <v>200</v>
      </c>
      <c r="G64" s="152">
        <v>31450</v>
      </c>
      <c r="H64" s="152">
        <v>29781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1996</v>
      </c>
      <c r="H65" s="152">
        <v>6296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</v>
      </c>
      <c r="H66" s="152">
        <v>4</v>
      </c>
    </row>
    <row r="67" spans="1:8" ht="15">
      <c r="A67" s="235" t="s">
        <v>206</v>
      </c>
      <c r="B67" s="241" t="s">
        <v>207</v>
      </c>
      <c r="C67" s="151">
        <v>7673</v>
      </c>
      <c r="D67" s="151">
        <v>7483</v>
      </c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3855</v>
      </c>
      <c r="D68" s="151">
        <v>2088</v>
      </c>
      <c r="E68" s="237" t="s">
        <v>212</v>
      </c>
      <c r="F68" s="242" t="s">
        <v>213</v>
      </c>
      <c r="G68" s="152">
        <v>97</v>
      </c>
      <c r="H68" s="152">
        <v>90</v>
      </c>
    </row>
    <row r="69" spans="1:8" ht="15">
      <c r="A69" s="235" t="s">
        <v>214</v>
      </c>
      <c r="B69" s="241" t="s">
        <v>215</v>
      </c>
      <c r="C69" s="151">
        <v>1026</v>
      </c>
      <c r="D69" s="151">
        <v>1003</v>
      </c>
      <c r="E69" s="251" t="s">
        <v>77</v>
      </c>
      <c r="F69" s="242" t="s">
        <v>216</v>
      </c>
      <c r="G69" s="152">
        <v>6848</v>
      </c>
      <c r="H69" s="152">
        <v>5011</v>
      </c>
    </row>
    <row r="70" spans="1:8" ht="15">
      <c r="A70" s="235" t="s">
        <v>217</v>
      </c>
      <c r="B70" s="241" t="s">
        <v>218</v>
      </c>
      <c r="C70" s="151">
        <v>2127</v>
      </c>
      <c r="D70" s="151">
        <v>2231</v>
      </c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46391</v>
      </c>
      <c r="H71" s="161">
        <f>H59+H60+H61+H69+H70</f>
        <v>49229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41</v>
      </c>
      <c r="D72" s="151">
        <v>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2203</v>
      </c>
      <c r="D74" s="151">
        <v>2171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16925</v>
      </c>
      <c r="D75" s="155">
        <f>SUM(D67:D74)</f>
        <v>14978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2965</v>
      </c>
      <c r="D78" s="155">
        <f>SUM(D79:D81)</f>
        <v>2532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46391</v>
      </c>
      <c r="H79" s="162">
        <f>H71+H74+H75+H76</f>
        <v>49229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2965</v>
      </c>
      <c r="D81" s="151">
        <v>2532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2965</v>
      </c>
      <c r="D84" s="155">
        <f>D83+D82+D78</f>
        <v>2532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263</v>
      </c>
      <c r="D87" s="151">
        <v>292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1222</v>
      </c>
      <c r="D88" s="151">
        <v>1766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1485</v>
      </c>
      <c r="D91" s="155">
        <f>SUM(D87:D90)</f>
        <v>2058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700</v>
      </c>
      <c r="D92" s="151">
        <v>616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26314</v>
      </c>
      <c r="D93" s="155">
        <f>D64+D75+D84+D91+D92</f>
        <v>28395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81873</v>
      </c>
      <c r="D94" s="164">
        <f>D93+D55</f>
        <v>84133</v>
      </c>
      <c r="E94" s="449" t="s">
        <v>269</v>
      </c>
      <c r="F94" s="289" t="s">
        <v>270</v>
      </c>
      <c r="G94" s="165">
        <f>G36+G39+G55+G79</f>
        <v>81873</v>
      </c>
      <c r="H94" s="165">
        <f>H36+H39+H55+H79</f>
        <v>84133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7"/>
      <c r="H97" s="172"/>
      <c r="M97" s="157"/>
    </row>
    <row r="98" spans="1:13" ht="15">
      <c r="A98" s="45" t="s">
        <v>876</v>
      </c>
      <c r="B98" s="432"/>
      <c r="C98" s="588" t="s">
        <v>272</v>
      </c>
      <c r="D98" s="588"/>
      <c r="E98" s="588"/>
      <c r="F98" s="170"/>
      <c r="G98" s="171"/>
      <c r="H98" s="172"/>
      <c r="M98" s="157"/>
    </row>
    <row r="99" spans="1:8" ht="15">
      <c r="A99" s="169" t="s">
        <v>158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855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1" bottom="0.21" header="0.17" footer="0.17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130" zoomScaleNormal="130" workbookViewId="0" topLeftCell="B13">
      <selection activeCell="C12" sqref="C12:C1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1" t="str">
        <f>'справка №1-БАЛАНС'!E3</f>
        <v>"Финанс Консултинг" АД</v>
      </c>
      <c r="C2" s="581"/>
      <c r="D2" s="581"/>
      <c r="E2" s="581"/>
      <c r="F2" s="583" t="s">
        <v>2</v>
      </c>
      <c r="G2" s="583"/>
      <c r="H2" s="526">
        <f>'справка №1-БАЛАНС'!H3</f>
        <v>103765841</v>
      </c>
    </row>
    <row r="3" spans="1:8" ht="15">
      <c r="A3" s="467" t="s">
        <v>274</v>
      </c>
      <c r="B3" s="581" t="str">
        <f>'справка №1-БАЛАНС'!E4</f>
        <v>неконсолидиран</v>
      </c>
      <c r="C3" s="581"/>
      <c r="D3" s="581"/>
      <c r="E3" s="58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2" t="str">
        <f>'справка №1-БАЛАНС'!E5</f>
        <v>1-то тримесечие на 2012 г.</v>
      </c>
      <c r="C4" s="582"/>
      <c r="D4" s="58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13</v>
      </c>
      <c r="D9" s="46">
        <v>9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458</v>
      </c>
      <c r="D10" s="46">
        <v>103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60</v>
      </c>
      <c r="D11" s="46">
        <v>67</v>
      </c>
      <c r="E11" s="300" t="s">
        <v>292</v>
      </c>
      <c r="F11" s="549" t="s">
        <v>293</v>
      </c>
      <c r="G11" s="550">
        <v>29</v>
      </c>
      <c r="H11" s="550">
        <v>36</v>
      </c>
    </row>
    <row r="12" spans="1:8" ht="12">
      <c r="A12" s="298" t="s">
        <v>294</v>
      </c>
      <c r="B12" s="299" t="s">
        <v>295</v>
      </c>
      <c r="C12" s="46">
        <v>17</v>
      </c>
      <c r="D12" s="46">
        <v>10</v>
      </c>
      <c r="E12" s="300" t="s">
        <v>77</v>
      </c>
      <c r="F12" s="549" t="s">
        <v>296</v>
      </c>
      <c r="G12" s="550">
        <v>4300</v>
      </c>
      <c r="H12" s="550">
        <v>3</v>
      </c>
    </row>
    <row r="13" spans="1:18" ht="12">
      <c r="A13" s="298" t="s">
        <v>297</v>
      </c>
      <c r="B13" s="299" t="s">
        <v>298</v>
      </c>
      <c r="C13" s="46">
        <v>2</v>
      </c>
      <c r="D13" s="46">
        <v>1</v>
      </c>
      <c r="E13" s="301" t="s">
        <v>50</v>
      </c>
      <c r="F13" s="551" t="s">
        <v>299</v>
      </c>
      <c r="G13" s="548">
        <f>SUM(G9:G12)</f>
        <v>4329</v>
      </c>
      <c r="H13" s="548">
        <f>SUM(H9:H12)</f>
        <v>39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4057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31</v>
      </c>
      <c r="D16" s="47">
        <v>26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4638</v>
      </c>
      <c r="D19" s="49">
        <f>SUM(D9:D15)+D16</f>
        <v>216</v>
      </c>
      <c r="E19" s="304" t="s">
        <v>316</v>
      </c>
      <c r="F19" s="552" t="s">
        <v>317</v>
      </c>
      <c r="G19" s="550">
        <v>253</v>
      </c>
      <c r="H19" s="550">
        <v>373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995</v>
      </c>
      <c r="H21" s="550"/>
    </row>
    <row r="22" spans="1:8" ht="24">
      <c r="A22" s="304" t="s">
        <v>323</v>
      </c>
      <c r="B22" s="305" t="s">
        <v>324</v>
      </c>
      <c r="C22" s="46">
        <v>1476</v>
      </c>
      <c r="D22" s="46">
        <v>631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1117</v>
      </c>
      <c r="H23" s="550">
        <v>665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2365</v>
      </c>
      <c r="H24" s="548">
        <f>SUM(H19:H23)</f>
        <v>1038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2</v>
      </c>
      <c r="D25" s="46">
        <v>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1478</v>
      </c>
      <c r="D26" s="49">
        <f>SUM(D22:D25)</f>
        <v>634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6116</v>
      </c>
      <c r="D28" s="50">
        <f>D26+D19</f>
        <v>850</v>
      </c>
      <c r="E28" s="127" t="s">
        <v>338</v>
      </c>
      <c r="F28" s="554" t="s">
        <v>339</v>
      </c>
      <c r="G28" s="548">
        <f>G13+G15+G24</f>
        <v>6694</v>
      </c>
      <c r="H28" s="548">
        <f>H13+H15+H24</f>
        <v>1077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578</v>
      </c>
      <c r="D30" s="50">
        <f>IF((H28-D28)&gt;0,H28-D28,0)</f>
        <v>227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6116</v>
      </c>
      <c r="D33" s="49">
        <f>D28+D31+D32</f>
        <v>850</v>
      </c>
      <c r="E33" s="127" t="s">
        <v>352</v>
      </c>
      <c r="F33" s="554" t="s">
        <v>353</v>
      </c>
      <c r="G33" s="53">
        <f>G32+G31+G28</f>
        <v>6694</v>
      </c>
      <c r="H33" s="53">
        <f>H32+H31+H28</f>
        <v>1077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578</v>
      </c>
      <c r="D34" s="50">
        <f>IF((H33-D33)&gt;0,H33-D33,0)</f>
        <v>227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578</v>
      </c>
      <c r="D39" s="460">
        <f>+IF((H33-D33-D35)&gt;0,H33-D33-D35,0)</f>
        <v>227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578</v>
      </c>
      <c r="D41" s="52">
        <f>IF(H39=0,IF(D39-D40&gt;0,D39-D40+H40,0),IF(H39-H40&lt;0,H40-H39+D39,0))</f>
        <v>227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6694</v>
      </c>
      <c r="D42" s="53">
        <f>D33+D35+D39</f>
        <v>1077</v>
      </c>
      <c r="E42" s="128" t="s">
        <v>379</v>
      </c>
      <c r="F42" s="129" t="s">
        <v>380</v>
      </c>
      <c r="G42" s="53">
        <f>G39+G33</f>
        <v>6694</v>
      </c>
      <c r="H42" s="53">
        <f>H39+H33</f>
        <v>1077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41026</v>
      </c>
      <c r="C48" s="427" t="s">
        <v>381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0"/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D44" sqref="D4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"Финанс Консултинг" АД</v>
      </c>
      <c r="C4" s="541" t="s">
        <v>2</v>
      </c>
      <c r="D4" s="541">
        <f>'справка №1-БАЛАНС'!H3</f>
        <v>103765841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1-то тримесечие на 2012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</v>
      </c>
      <c r="D10" s="54">
        <v>217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-121</v>
      </c>
      <c r="D11" s="54">
        <v>-3739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-73</v>
      </c>
      <c r="D13" s="54">
        <v>-32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</v>
      </c>
      <c r="D14" s="54">
        <v>-13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-1477</v>
      </c>
      <c r="D19" s="54">
        <v>4334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-1665</v>
      </c>
      <c r="D20" s="55">
        <f>SUM(D10:D19)</f>
        <v>767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-3</v>
      </c>
      <c r="D24" s="54">
        <v>-79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26</v>
      </c>
      <c r="D25" s="54">
        <v>45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85</v>
      </c>
      <c r="D26" s="54">
        <v>33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107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1515</v>
      </c>
      <c r="D36" s="54">
        <v>1388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-30</v>
      </c>
      <c r="D37" s="54">
        <v>-9875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-498</v>
      </c>
      <c r="D39" s="54">
        <v>-1433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-2</v>
      </c>
      <c r="D41" s="54">
        <v>-3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985</v>
      </c>
      <c r="D42" s="55">
        <f>SUM(D34:D41)</f>
        <v>-9923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-573</v>
      </c>
      <c r="D43" s="55">
        <f>D42+D32+D20</f>
        <v>-9157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2058</v>
      </c>
      <c r="D44" s="132">
        <v>9692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1485</v>
      </c>
      <c r="D45" s="55">
        <f>D44+D43</f>
        <v>535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1485</v>
      </c>
      <c r="D46" s="56">
        <v>535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87" bottom="0.3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H34" sqref="H3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"Финанс Консултинг" АД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103765841</v>
      </c>
      <c r="N3" s="2"/>
    </row>
    <row r="4" spans="1:15" s="532" customFormat="1" ht="13.5" customHeight="1">
      <c r="A4" s="467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3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9" t="str">
        <f>'справка №1-БАЛАНС'!E5</f>
        <v>1-то тримесечие на 2012 г.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70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1901</v>
      </c>
      <c r="J11" s="58">
        <f>'справка №1-БАЛАНС'!H29+'справка №1-БАЛАНС'!H32</f>
        <v>0</v>
      </c>
      <c r="K11" s="60"/>
      <c r="L11" s="344">
        <f>SUM(C11:K11)</f>
        <v>2671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70</v>
      </c>
      <c r="G15" s="61">
        <f t="shared" si="2"/>
        <v>0</v>
      </c>
      <c r="H15" s="61">
        <f t="shared" si="2"/>
        <v>0</v>
      </c>
      <c r="I15" s="61">
        <f t="shared" si="2"/>
        <v>1901</v>
      </c>
      <c r="J15" s="61">
        <f t="shared" si="2"/>
        <v>0</v>
      </c>
      <c r="K15" s="61">
        <f t="shared" si="2"/>
        <v>0</v>
      </c>
      <c r="L15" s="344">
        <f t="shared" si="1"/>
        <v>2671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578</v>
      </c>
      <c r="J16" s="345">
        <f>+'справка №1-БАЛАНС'!G32</f>
        <v>0</v>
      </c>
      <c r="K16" s="60"/>
      <c r="L16" s="344">
        <f t="shared" si="1"/>
        <v>578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70</v>
      </c>
      <c r="G29" s="59">
        <f t="shared" si="6"/>
        <v>0</v>
      </c>
      <c r="H29" s="59">
        <f t="shared" si="6"/>
        <v>0</v>
      </c>
      <c r="I29" s="59">
        <f t="shared" si="6"/>
        <v>2479</v>
      </c>
      <c r="J29" s="59">
        <f t="shared" si="6"/>
        <v>0</v>
      </c>
      <c r="K29" s="59">
        <f t="shared" si="6"/>
        <v>0</v>
      </c>
      <c r="L29" s="344">
        <f t="shared" si="1"/>
        <v>3249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0</v>
      </c>
      <c r="F32" s="59">
        <f t="shared" si="7"/>
        <v>70</v>
      </c>
      <c r="G32" s="59">
        <f t="shared" si="7"/>
        <v>0</v>
      </c>
      <c r="H32" s="59">
        <f t="shared" si="7"/>
        <v>0</v>
      </c>
      <c r="I32" s="59">
        <f t="shared" si="7"/>
        <v>2479</v>
      </c>
      <c r="J32" s="59">
        <f t="shared" si="7"/>
        <v>0</v>
      </c>
      <c r="K32" s="59">
        <f t="shared" si="7"/>
        <v>0</v>
      </c>
      <c r="L32" s="344">
        <f t="shared" si="1"/>
        <v>3249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M1" sqref="M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2" t="s">
        <v>383</v>
      </c>
      <c r="B2" s="613"/>
      <c r="C2" s="614" t="str">
        <f>'справка №1-БАЛАНС'!E3</f>
        <v>"Финанс Консултинг" АД</v>
      </c>
      <c r="D2" s="614"/>
      <c r="E2" s="614"/>
      <c r="F2" s="614"/>
      <c r="G2" s="614"/>
      <c r="H2" s="61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103765841</v>
      </c>
      <c r="P2" s="483"/>
      <c r="Q2" s="483"/>
      <c r="R2" s="526"/>
    </row>
    <row r="3" spans="1:18" ht="15">
      <c r="A3" s="612" t="s">
        <v>4</v>
      </c>
      <c r="B3" s="613"/>
      <c r="C3" s="615" t="str">
        <f>'справка №1-БАЛАНС'!E5</f>
        <v>1-то тримесечие на 2012 г.</v>
      </c>
      <c r="D3" s="615"/>
      <c r="E3" s="615"/>
      <c r="F3" s="485"/>
      <c r="G3" s="485"/>
      <c r="H3" s="485"/>
      <c r="I3" s="485"/>
      <c r="J3" s="485"/>
      <c r="K3" s="485"/>
      <c r="L3" s="485"/>
      <c r="M3" s="604" t="s">
        <v>3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5" t="s">
        <v>463</v>
      </c>
      <c r="B5" s="606"/>
      <c r="C5" s="609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2" t="s">
        <v>529</v>
      </c>
      <c r="R5" s="602" t="s">
        <v>530</v>
      </c>
    </row>
    <row r="6" spans="1:18" s="100" customFormat="1" ht="48">
      <c r="A6" s="607"/>
      <c r="B6" s="608"/>
      <c r="C6" s="610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3"/>
      <c r="R6" s="603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</v>
      </c>
      <c r="E13" s="189"/>
      <c r="F13" s="189"/>
      <c r="G13" s="74">
        <f t="shared" si="2"/>
        <v>5</v>
      </c>
      <c r="H13" s="65"/>
      <c r="I13" s="65"/>
      <c r="J13" s="74">
        <f t="shared" si="3"/>
        <v>5</v>
      </c>
      <c r="K13" s="65">
        <v>5</v>
      </c>
      <c r="L13" s="65"/>
      <c r="M13" s="65"/>
      <c r="N13" s="74">
        <f t="shared" si="4"/>
        <v>5</v>
      </c>
      <c r="O13" s="65"/>
      <c r="P13" s="65"/>
      <c r="Q13" s="74">
        <f t="shared" si="0"/>
        <v>5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17</v>
      </c>
      <c r="E14" s="189"/>
      <c r="F14" s="189"/>
      <c r="G14" s="74">
        <f t="shared" si="2"/>
        <v>17</v>
      </c>
      <c r="H14" s="65"/>
      <c r="I14" s="65"/>
      <c r="J14" s="74">
        <f t="shared" si="3"/>
        <v>17</v>
      </c>
      <c r="K14" s="65">
        <v>13</v>
      </c>
      <c r="L14" s="65">
        <v>1</v>
      </c>
      <c r="M14" s="65"/>
      <c r="N14" s="74">
        <f t="shared" si="4"/>
        <v>14</v>
      </c>
      <c r="O14" s="65"/>
      <c r="P14" s="65"/>
      <c r="Q14" s="74">
        <f t="shared" si="0"/>
        <v>14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72</v>
      </c>
      <c r="E15" s="457"/>
      <c r="F15" s="457"/>
      <c r="G15" s="74">
        <f t="shared" si="2"/>
        <v>72</v>
      </c>
      <c r="H15" s="458"/>
      <c r="I15" s="458"/>
      <c r="J15" s="74">
        <f t="shared" si="3"/>
        <v>72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34</v>
      </c>
      <c r="E16" s="189">
        <v>1</v>
      </c>
      <c r="F16" s="189"/>
      <c r="G16" s="74">
        <f t="shared" si="2"/>
        <v>35</v>
      </c>
      <c r="H16" s="65"/>
      <c r="I16" s="65"/>
      <c r="J16" s="74">
        <f t="shared" si="3"/>
        <v>35</v>
      </c>
      <c r="K16" s="65">
        <v>31</v>
      </c>
      <c r="L16" s="65">
        <v>1</v>
      </c>
      <c r="M16" s="65"/>
      <c r="N16" s="74">
        <f t="shared" si="4"/>
        <v>32</v>
      </c>
      <c r="O16" s="65"/>
      <c r="P16" s="65"/>
      <c r="Q16" s="74">
        <f aca="true" t="shared" si="5" ref="Q16:Q25">N16+O16-P16</f>
        <v>32</v>
      </c>
      <c r="R16" s="74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128</v>
      </c>
      <c r="E17" s="194">
        <f>SUM(E9:E16)</f>
        <v>1</v>
      </c>
      <c r="F17" s="194">
        <f>SUM(F9:F16)</f>
        <v>0</v>
      </c>
      <c r="G17" s="74">
        <f t="shared" si="2"/>
        <v>129</v>
      </c>
      <c r="H17" s="75">
        <f>SUM(H9:H16)</f>
        <v>0</v>
      </c>
      <c r="I17" s="75">
        <f>SUM(I9:I16)</f>
        <v>0</v>
      </c>
      <c r="J17" s="74">
        <f t="shared" si="3"/>
        <v>129</v>
      </c>
      <c r="K17" s="75">
        <f>SUM(K9:K16)</f>
        <v>49</v>
      </c>
      <c r="L17" s="75">
        <f>SUM(L9:L16)</f>
        <v>2</v>
      </c>
      <c r="M17" s="75">
        <f>SUM(M9:M16)</f>
        <v>0</v>
      </c>
      <c r="N17" s="74">
        <f t="shared" si="4"/>
        <v>51</v>
      </c>
      <c r="O17" s="75">
        <f>SUM(O9:O16)</f>
        <v>0</v>
      </c>
      <c r="P17" s="75">
        <f>SUM(P9:P16)</f>
        <v>0</v>
      </c>
      <c r="Q17" s="74">
        <f t="shared" si="5"/>
        <v>51</v>
      </c>
      <c r="R17" s="74">
        <f t="shared" si="6"/>
        <v>78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8298</v>
      </c>
      <c r="E18" s="187"/>
      <c r="F18" s="187"/>
      <c r="G18" s="74">
        <f t="shared" si="2"/>
        <v>8298</v>
      </c>
      <c r="H18" s="63"/>
      <c r="I18" s="63"/>
      <c r="J18" s="74">
        <f t="shared" si="3"/>
        <v>8298</v>
      </c>
      <c r="K18" s="63">
        <v>1237</v>
      </c>
      <c r="L18" s="63">
        <v>58</v>
      </c>
      <c r="M18" s="63"/>
      <c r="N18" s="74">
        <f t="shared" si="4"/>
        <v>1295</v>
      </c>
      <c r="O18" s="63"/>
      <c r="P18" s="63"/>
      <c r="Q18" s="74">
        <f t="shared" si="5"/>
        <v>1295</v>
      </c>
      <c r="R18" s="74">
        <f t="shared" si="6"/>
        <v>7003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176</v>
      </c>
      <c r="E22" s="189"/>
      <c r="F22" s="189"/>
      <c r="G22" s="74">
        <f t="shared" si="2"/>
        <v>176</v>
      </c>
      <c r="H22" s="65"/>
      <c r="I22" s="65"/>
      <c r="J22" s="74">
        <f t="shared" si="3"/>
        <v>176</v>
      </c>
      <c r="K22" s="65">
        <v>176</v>
      </c>
      <c r="L22" s="65"/>
      <c r="M22" s="65"/>
      <c r="N22" s="74">
        <f t="shared" si="4"/>
        <v>176</v>
      </c>
      <c r="O22" s="65"/>
      <c r="P22" s="65"/>
      <c r="Q22" s="74">
        <f t="shared" si="5"/>
        <v>176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176</v>
      </c>
      <c r="H25" s="66">
        <f t="shared" si="7"/>
        <v>0</v>
      </c>
      <c r="I25" s="66">
        <f t="shared" si="7"/>
        <v>0</v>
      </c>
      <c r="J25" s="67">
        <f t="shared" si="3"/>
        <v>176</v>
      </c>
      <c r="K25" s="66">
        <f t="shared" si="7"/>
        <v>176</v>
      </c>
      <c r="L25" s="66">
        <f t="shared" si="7"/>
        <v>0</v>
      </c>
      <c r="M25" s="66">
        <f t="shared" si="7"/>
        <v>0</v>
      </c>
      <c r="N25" s="67">
        <f t="shared" si="4"/>
        <v>176</v>
      </c>
      <c r="O25" s="66">
        <f t="shared" si="7"/>
        <v>0</v>
      </c>
      <c r="P25" s="66">
        <f t="shared" si="7"/>
        <v>0</v>
      </c>
      <c r="Q25" s="67">
        <f t="shared" si="5"/>
        <v>176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25165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25165</v>
      </c>
      <c r="H27" s="70">
        <f t="shared" si="8"/>
        <v>0</v>
      </c>
      <c r="I27" s="70">
        <f t="shared" si="8"/>
        <v>0</v>
      </c>
      <c r="J27" s="71">
        <f t="shared" si="3"/>
        <v>25165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25165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5819</v>
      </c>
      <c r="E28" s="189"/>
      <c r="F28" s="189"/>
      <c r="G28" s="74">
        <f t="shared" si="2"/>
        <v>5819</v>
      </c>
      <c r="H28" s="65"/>
      <c r="I28" s="65"/>
      <c r="J28" s="74">
        <f t="shared" si="3"/>
        <v>5819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5819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>
        <v>2200</v>
      </c>
      <c r="E30" s="189"/>
      <c r="F30" s="189"/>
      <c r="G30" s="74">
        <f t="shared" si="2"/>
        <v>2200</v>
      </c>
      <c r="H30" s="72"/>
      <c r="I30" s="72"/>
      <c r="J30" s="74">
        <f t="shared" si="3"/>
        <v>2200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2200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>
        <v>17146</v>
      </c>
      <c r="E31" s="189"/>
      <c r="F31" s="189"/>
      <c r="G31" s="74">
        <f t="shared" si="2"/>
        <v>17146</v>
      </c>
      <c r="H31" s="72"/>
      <c r="I31" s="72"/>
      <c r="J31" s="74">
        <f t="shared" si="3"/>
        <v>17146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17146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25165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25165</v>
      </c>
      <c r="H38" s="75">
        <f t="shared" si="12"/>
        <v>0</v>
      </c>
      <c r="I38" s="75">
        <f t="shared" si="12"/>
        <v>0</v>
      </c>
      <c r="J38" s="74">
        <f t="shared" si="3"/>
        <v>25165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25165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33767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33768</v>
      </c>
      <c r="H40" s="438">
        <f t="shared" si="13"/>
        <v>0</v>
      </c>
      <c r="I40" s="438">
        <f t="shared" si="13"/>
        <v>0</v>
      </c>
      <c r="J40" s="438">
        <f t="shared" si="13"/>
        <v>33768</v>
      </c>
      <c r="K40" s="438">
        <f t="shared" si="13"/>
        <v>1462</v>
      </c>
      <c r="L40" s="438">
        <f t="shared" si="13"/>
        <v>60</v>
      </c>
      <c r="M40" s="438">
        <f t="shared" si="13"/>
        <v>0</v>
      </c>
      <c r="N40" s="438">
        <f t="shared" si="13"/>
        <v>1522</v>
      </c>
      <c r="O40" s="438">
        <f t="shared" si="13"/>
        <v>0</v>
      </c>
      <c r="P40" s="438">
        <f t="shared" si="13"/>
        <v>0</v>
      </c>
      <c r="Q40" s="438">
        <f t="shared" si="13"/>
        <v>1522</v>
      </c>
      <c r="R40" s="438">
        <f t="shared" si="13"/>
        <v>32246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1"/>
      <c r="L44" s="611"/>
      <c r="M44" s="611"/>
      <c r="N44" s="611"/>
      <c r="O44" s="600" t="s">
        <v>781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15" zoomScaleNormal="115" workbookViewId="0" topLeftCell="A53">
      <selection activeCell="B53" sqref="B5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2" t="str">
        <f>'справка №1-БАЛАНС'!E3</f>
        <v>"Финанс Консултинг" АД</v>
      </c>
      <c r="C3" s="623"/>
      <c r="D3" s="526" t="s">
        <v>2</v>
      </c>
      <c r="E3" s="107">
        <f>'справка №1-БАЛАНС'!H3</f>
        <v>103765841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0" t="str">
        <f>'справка №1-БАЛАНС'!E5</f>
        <v>1-то тримесечие на 2012 г.</v>
      </c>
      <c r="C4" s="621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7225</v>
      </c>
      <c r="D11" s="119">
        <f>SUM(D12:D14)</f>
        <v>0</v>
      </c>
      <c r="E11" s="120">
        <f>SUM(E12:E14)</f>
        <v>7225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>
        <v>7225</v>
      </c>
      <c r="D14" s="108"/>
      <c r="E14" s="120">
        <f t="shared" si="0"/>
        <v>7225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17612</v>
      </c>
      <c r="D16" s="119">
        <f>+D17+D18</f>
        <v>0</v>
      </c>
      <c r="E16" s="120">
        <f t="shared" si="0"/>
        <v>17612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17612</v>
      </c>
      <c r="D18" s="108"/>
      <c r="E18" s="120">
        <f t="shared" si="0"/>
        <v>17612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24837</v>
      </c>
      <c r="D19" s="104">
        <f>D11+D15+D16</f>
        <v>0</v>
      </c>
      <c r="E19" s="118">
        <f>E11+E15+E16</f>
        <v>24837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70</v>
      </c>
      <c r="D24" s="119">
        <f>SUM(D25:D27)</f>
        <v>70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24</v>
      </c>
      <c r="D25" s="108">
        <v>24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43</v>
      </c>
      <c r="D26" s="108">
        <v>43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3</v>
      </c>
      <c r="D27" s="108">
        <v>3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1419</v>
      </c>
      <c r="D28" s="108">
        <v>1419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2331</v>
      </c>
      <c r="D29" s="108">
        <v>2331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>
        <v>1550</v>
      </c>
      <c r="D30" s="108">
        <v>1550</v>
      </c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1210</v>
      </c>
      <c r="D38" s="105">
        <f>SUM(D39:D42)</f>
        <v>1210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1210</v>
      </c>
      <c r="D42" s="108">
        <v>1210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6580</v>
      </c>
      <c r="D43" s="104">
        <f>D24+D28+D29+D31+D30+D32+D33+D38</f>
        <v>6580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31417</v>
      </c>
      <c r="D44" s="103">
        <f>D43+D21+D19+D9</f>
        <v>6580</v>
      </c>
      <c r="E44" s="118">
        <f>E43+E21+E19+E9</f>
        <v>24837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6849</v>
      </c>
      <c r="D52" s="103">
        <f>SUM(D53:D55)</f>
        <v>0</v>
      </c>
      <c r="E52" s="119">
        <f>C52-D52</f>
        <v>6849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6849</v>
      </c>
      <c r="D55" s="108"/>
      <c r="E55" s="119">
        <f t="shared" si="1"/>
        <v>6849</v>
      </c>
      <c r="F55" s="108"/>
    </row>
    <row r="56" spans="1:16" ht="24">
      <c r="A56" s="396" t="s">
        <v>694</v>
      </c>
      <c r="B56" s="397" t="s">
        <v>695</v>
      </c>
      <c r="C56" s="103">
        <f>C57+C59</f>
        <v>1008</v>
      </c>
      <c r="D56" s="103">
        <f>D57+D59</f>
        <v>0</v>
      </c>
      <c r="E56" s="119">
        <f t="shared" si="1"/>
        <v>1008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1008</v>
      </c>
      <c r="D57" s="108"/>
      <c r="E57" s="119">
        <f t="shared" si="1"/>
        <v>1008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15584</v>
      </c>
      <c r="D63" s="108"/>
      <c r="E63" s="119">
        <f t="shared" si="1"/>
        <v>15584</v>
      </c>
      <c r="F63" s="110"/>
    </row>
    <row r="64" spans="1:6" ht="12">
      <c r="A64" s="396" t="s">
        <v>707</v>
      </c>
      <c r="B64" s="397" t="s">
        <v>708</v>
      </c>
      <c r="C64" s="108">
        <v>8792</v>
      </c>
      <c r="D64" s="108"/>
      <c r="E64" s="119">
        <f t="shared" si="1"/>
        <v>8792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32233</v>
      </c>
      <c r="D66" s="103">
        <f>D52+D56+D61+D62+D63+D64</f>
        <v>0</v>
      </c>
      <c r="E66" s="119">
        <f t="shared" si="1"/>
        <v>32233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47</v>
      </c>
      <c r="D71" s="105">
        <f>SUM(D72:D74)</f>
        <v>47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47</v>
      </c>
      <c r="D74" s="108">
        <v>47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792</v>
      </c>
      <c r="D75" s="103">
        <f>D76+D78</f>
        <v>792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792</v>
      </c>
      <c r="D76" s="108">
        <v>792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4992</v>
      </c>
      <c r="D80" s="103">
        <f>SUM(D81:D84)</f>
        <v>4992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4992</v>
      </c>
      <c r="D82" s="108">
        <v>4992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33712</v>
      </c>
      <c r="D85" s="104">
        <f>SUM(D86:D90)+D94</f>
        <v>33712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166</v>
      </c>
      <c r="D86" s="108">
        <v>166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31450</v>
      </c>
      <c r="D87" s="108">
        <v>31450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1996</v>
      </c>
      <c r="D88" s="108">
        <v>1996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97</v>
      </c>
      <c r="D90" s="103">
        <f>SUM(D91:D93)</f>
        <v>97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47</v>
      </c>
      <c r="D91" s="108">
        <v>47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43</v>
      </c>
      <c r="D92" s="108">
        <v>43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6848</v>
      </c>
      <c r="D95" s="108">
        <v>6848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46391</v>
      </c>
      <c r="D96" s="104">
        <f>D85+D80+D75+D71+D95</f>
        <v>46391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78624</v>
      </c>
      <c r="D97" s="104">
        <f>D96+D68+D66</f>
        <v>46391</v>
      </c>
      <c r="E97" s="104">
        <f>E96+E68+E66</f>
        <v>32233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877</v>
      </c>
      <c r="B109" s="617"/>
      <c r="C109" s="617" t="s">
        <v>381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781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1.26" header="0.31496062992125984" footer="1.1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26" sqref="F26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4" t="str">
        <f>'справка №1-БАЛАНС'!E3</f>
        <v>"Финанс Консултинг" АД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103765841</v>
      </c>
    </row>
    <row r="5" spans="1:9" ht="15">
      <c r="A5" s="501" t="s">
        <v>4</v>
      </c>
      <c r="B5" s="625" t="str">
        <f>'справка №1-БАЛАНС'!E5</f>
        <v>1-то тримесечие на 2012 г.</v>
      </c>
      <c r="C5" s="625"/>
      <c r="D5" s="625"/>
      <c r="E5" s="625"/>
      <c r="F5" s="625"/>
      <c r="G5" s="628" t="s">
        <v>3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>
        <f>2420786+375574</f>
        <v>2796360</v>
      </c>
      <c r="D12" s="98"/>
      <c r="E12" s="98"/>
      <c r="F12" s="98">
        <v>25165</v>
      </c>
      <c r="G12" s="98"/>
      <c r="H12" s="98"/>
      <c r="I12" s="434">
        <f>F12+G12-H12</f>
        <v>25165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2796360</v>
      </c>
      <c r="D17" s="85">
        <f t="shared" si="1"/>
        <v>0</v>
      </c>
      <c r="E17" s="85">
        <f t="shared" si="1"/>
        <v>0</v>
      </c>
      <c r="F17" s="85">
        <f t="shared" si="1"/>
        <v>25165</v>
      </c>
      <c r="G17" s="85">
        <f t="shared" si="1"/>
        <v>0</v>
      </c>
      <c r="H17" s="85">
        <f t="shared" si="1"/>
        <v>0</v>
      </c>
      <c r="I17" s="434">
        <f t="shared" si="0"/>
        <v>25165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95448</v>
      </c>
      <c r="D19" s="98"/>
      <c r="E19" s="98"/>
      <c r="F19" s="98">
        <v>2985</v>
      </c>
      <c r="G19" s="98"/>
      <c r="H19" s="98">
        <v>31</v>
      </c>
      <c r="I19" s="434">
        <f t="shared" si="0"/>
        <v>2954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>
        <v>710</v>
      </c>
      <c r="D25" s="98"/>
      <c r="E25" s="98"/>
      <c r="F25" s="98">
        <v>11</v>
      </c>
      <c r="G25" s="98"/>
      <c r="H25" s="98"/>
      <c r="I25" s="434">
        <f t="shared" si="0"/>
        <v>11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96158</v>
      </c>
      <c r="D26" s="85">
        <f t="shared" si="2"/>
        <v>0</v>
      </c>
      <c r="E26" s="85">
        <f t="shared" si="2"/>
        <v>0</v>
      </c>
      <c r="F26" s="85">
        <f t="shared" si="2"/>
        <v>2996</v>
      </c>
      <c r="G26" s="85">
        <f t="shared" si="2"/>
        <v>0</v>
      </c>
      <c r="H26" s="85">
        <f t="shared" si="2"/>
        <v>31</v>
      </c>
      <c r="I26" s="434">
        <f t="shared" si="0"/>
        <v>2965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7"/>
      <c r="C30" s="627"/>
      <c r="D30" s="459" t="s">
        <v>819</v>
      </c>
      <c r="E30" s="626"/>
      <c r="F30" s="626"/>
      <c r="G30" s="626"/>
      <c r="H30" s="420" t="s">
        <v>781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9"/>
  <sheetViews>
    <sheetView workbookViewId="0" topLeftCell="A1">
      <selection activeCell="C1" sqref="C1"/>
    </sheetView>
  </sheetViews>
  <sheetFormatPr defaultColWidth="9.1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tr">
        <f>'[1]справка №1-БАЛАНС'!E3</f>
        <v>"Финанс Консултинг" АД</v>
      </c>
      <c r="C5" s="631"/>
      <c r="D5" s="631"/>
      <c r="E5" s="570" t="s">
        <v>2</v>
      </c>
      <c r="F5" s="451">
        <f>'[1]справка №1-БАЛАНС'!H3</f>
        <v>103765841</v>
      </c>
    </row>
    <row r="6" spans="1:13" ht="15" customHeight="1">
      <c r="A6" s="27" t="s">
        <v>822</v>
      </c>
      <c r="B6" s="632" t="str">
        <f>'справка №1-БАЛАНС'!E5</f>
        <v>1-то тримесечие на 2012 г.</v>
      </c>
      <c r="C6" s="632"/>
      <c r="D6" s="510"/>
      <c r="E6" s="569" t="s">
        <v>3</v>
      </c>
      <c r="F6" s="511" t="str">
        <f>'[1]справка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215</v>
      </c>
      <c r="D12" s="441">
        <v>82</v>
      </c>
      <c r="E12" s="441"/>
      <c r="F12" s="443">
        <f>C12-E12</f>
        <v>215</v>
      </c>
    </row>
    <row r="13" spans="1:6" ht="12.75">
      <c r="A13" s="36" t="s">
        <v>872</v>
      </c>
      <c r="B13" s="37"/>
      <c r="C13" s="441">
        <v>258</v>
      </c>
      <c r="D13" s="441">
        <v>82</v>
      </c>
      <c r="E13" s="441"/>
      <c r="F13" s="443">
        <f>C13-E13</f>
        <v>258</v>
      </c>
    </row>
    <row r="14" spans="1:6" ht="12.75">
      <c r="A14" s="36" t="s">
        <v>873</v>
      </c>
      <c r="B14" s="37"/>
      <c r="C14" s="441">
        <v>456</v>
      </c>
      <c r="D14" s="441">
        <v>100</v>
      </c>
      <c r="E14" s="441"/>
      <c r="F14" s="443">
        <f>C14-E14</f>
        <v>456</v>
      </c>
    </row>
    <row r="15" spans="1:6" ht="12.75">
      <c r="A15" s="509" t="s">
        <v>874</v>
      </c>
      <c r="B15" s="37"/>
      <c r="C15" s="441">
        <v>4890</v>
      </c>
      <c r="D15" s="441">
        <v>100</v>
      </c>
      <c r="E15" s="441"/>
      <c r="F15" s="443">
        <f>C15-E15</f>
        <v>4890</v>
      </c>
    </row>
    <row r="16" spans="1:6" ht="12.75" hidden="1">
      <c r="A16" s="36">
        <v>5</v>
      </c>
      <c r="B16" s="37"/>
      <c r="C16" s="441"/>
      <c r="D16" s="441"/>
      <c r="E16" s="441"/>
      <c r="F16" s="443">
        <f aca="true" t="shared" si="0" ref="F16:F26">C16-E16</f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5819</v>
      </c>
      <c r="D27" s="429"/>
      <c r="E27" s="429">
        <f>SUM(E12:E26)</f>
        <v>0</v>
      </c>
      <c r="F27" s="442">
        <f>SUM(F12:F26)</f>
        <v>5819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878</v>
      </c>
      <c r="B46" s="37"/>
      <c r="C46" s="441">
        <v>2200</v>
      </c>
      <c r="D46" s="441">
        <v>39</v>
      </c>
      <c r="E46" s="441"/>
      <c r="F46" s="443">
        <f aca="true" t="shared" si="2" ref="F46:F55">C46-E46</f>
        <v>2200</v>
      </c>
    </row>
    <row r="47" spans="1:6" ht="12.75" hidden="1">
      <c r="A47" s="36">
        <v>7</v>
      </c>
      <c r="B47" s="37"/>
      <c r="C47" s="441"/>
      <c r="D47" s="441"/>
      <c r="E47" s="441"/>
      <c r="F47" s="443">
        <f t="shared" si="2"/>
        <v>0</v>
      </c>
    </row>
    <row r="48" spans="1:6" ht="12.75" hidden="1">
      <c r="A48" s="36">
        <v>8</v>
      </c>
      <c r="B48" s="37"/>
      <c r="C48" s="441"/>
      <c r="D48" s="441"/>
      <c r="E48" s="441"/>
      <c r="F48" s="443">
        <f t="shared" si="2"/>
        <v>0</v>
      </c>
    </row>
    <row r="49" spans="1:6" ht="12.75" hidden="1">
      <c r="A49" s="36">
        <v>9</v>
      </c>
      <c r="B49" s="37"/>
      <c r="C49" s="441"/>
      <c r="D49" s="441"/>
      <c r="E49" s="441"/>
      <c r="F49" s="443">
        <f t="shared" si="2"/>
        <v>0</v>
      </c>
    </row>
    <row r="50" spans="1:6" ht="12.75" hidden="1">
      <c r="A50" s="36">
        <v>10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11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12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13</v>
      </c>
      <c r="B53" s="37"/>
      <c r="C53" s="441"/>
      <c r="D53" s="441"/>
      <c r="E53" s="441"/>
      <c r="F53" s="443">
        <f t="shared" si="2"/>
        <v>0</v>
      </c>
    </row>
    <row r="54" spans="1:6" ht="12" customHeight="1" hidden="1">
      <c r="A54" s="36">
        <v>14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15</v>
      </c>
      <c r="B55" s="37"/>
      <c r="C55" s="441"/>
      <c r="D55" s="441"/>
      <c r="E55" s="441"/>
      <c r="F55" s="443">
        <f t="shared" si="2"/>
        <v>0</v>
      </c>
    </row>
    <row r="56" spans="1:16" ht="12" customHeight="1">
      <c r="A56" s="38" t="s">
        <v>600</v>
      </c>
      <c r="B56" s="39" t="s">
        <v>836</v>
      </c>
      <c r="C56" s="429">
        <f>SUM(C46:C55)</f>
        <v>2200</v>
      </c>
      <c r="D56" s="429"/>
      <c r="E56" s="429">
        <f>SUM(E46:E55)</f>
        <v>0</v>
      </c>
      <c r="F56" s="442">
        <f>SUM(F46:F55)</f>
        <v>2200</v>
      </c>
      <c r="G56" s="516"/>
      <c r="H56" s="516"/>
      <c r="I56" s="516"/>
      <c r="J56" s="516"/>
      <c r="K56" s="516"/>
      <c r="L56" s="516"/>
      <c r="M56" s="516"/>
      <c r="N56" s="516"/>
      <c r="O56" s="516"/>
      <c r="P56" s="516"/>
    </row>
    <row r="57" spans="1:6" ht="18.75" customHeight="1">
      <c r="A57" s="36" t="s">
        <v>837</v>
      </c>
      <c r="B57" s="40"/>
      <c r="C57" s="429"/>
      <c r="D57" s="429"/>
      <c r="E57" s="429"/>
      <c r="F57" s="442"/>
    </row>
    <row r="58" spans="1:6" ht="12.75">
      <c r="A58" s="578" t="s">
        <v>879</v>
      </c>
      <c r="B58" s="40"/>
      <c r="C58" s="441">
        <v>12626</v>
      </c>
      <c r="D58" s="441">
        <v>19</v>
      </c>
      <c r="E58" s="441"/>
      <c r="F58" s="443">
        <f>C58-E58</f>
        <v>12626</v>
      </c>
    </row>
    <row r="59" spans="1:6" ht="12.75">
      <c r="A59" s="578" t="s">
        <v>880</v>
      </c>
      <c r="B59" s="40"/>
      <c r="C59" s="441">
        <v>4505</v>
      </c>
      <c r="D59" s="441">
        <v>19</v>
      </c>
      <c r="E59" s="441"/>
      <c r="F59" s="443">
        <f aca="true" t="shared" si="3" ref="F59:F72">C59-E59</f>
        <v>4505</v>
      </c>
    </row>
    <row r="60" spans="1:6" ht="12.75">
      <c r="A60" s="578" t="s">
        <v>881</v>
      </c>
      <c r="B60" s="40"/>
      <c r="C60" s="441">
        <v>15</v>
      </c>
      <c r="D60" s="576">
        <v>0.15</v>
      </c>
      <c r="E60" s="441"/>
      <c r="F60" s="443">
        <f t="shared" si="3"/>
        <v>15</v>
      </c>
    </row>
    <row r="61" spans="1:6" ht="12.75" hidden="1">
      <c r="A61" s="36"/>
      <c r="B61" s="40"/>
      <c r="C61" s="441"/>
      <c r="D61" s="576"/>
      <c r="E61" s="441"/>
      <c r="F61" s="443">
        <f t="shared" si="3"/>
        <v>0</v>
      </c>
    </row>
    <row r="62" spans="1:6" ht="12.75" hidden="1">
      <c r="A62" s="36">
        <v>5</v>
      </c>
      <c r="B62" s="37"/>
      <c r="C62" s="441"/>
      <c r="D62" s="441"/>
      <c r="E62" s="441"/>
      <c r="F62" s="443">
        <f t="shared" si="3"/>
        <v>0</v>
      </c>
    </row>
    <row r="63" spans="1:6" ht="12.75" hidden="1">
      <c r="A63" s="36">
        <v>6</v>
      </c>
      <c r="B63" s="37"/>
      <c r="C63" s="441"/>
      <c r="D63" s="441"/>
      <c r="E63" s="441"/>
      <c r="F63" s="443">
        <f t="shared" si="3"/>
        <v>0</v>
      </c>
    </row>
    <row r="64" spans="1:6" ht="12.75" hidden="1">
      <c r="A64" s="36">
        <v>7</v>
      </c>
      <c r="B64" s="37"/>
      <c r="C64" s="441"/>
      <c r="D64" s="441"/>
      <c r="E64" s="441"/>
      <c r="F64" s="443">
        <f t="shared" si="3"/>
        <v>0</v>
      </c>
    </row>
    <row r="65" spans="1:6" ht="12.75" hidden="1">
      <c r="A65" s="36">
        <v>8</v>
      </c>
      <c r="B65" s="37"/>
      <c r="C65" s="441"/>
      <c r="D65" s="441"/>
      <c r="E65" s="441"/>
      <c r="F65" s="443">
        <f t="shared" si="3"/>
        <v>0</v>
      </c>
    </row>
    <row r="66" spans="1:6" ht="12.75" hidden="1">
      <c r="A66" s="36">
        <v>9</v>
      </c>
      <c r="B66" s="37"/>
      <c r="C66" s="441"/>
      <c r="D66" s="441"/>
      <c r="E66" s="441"/>
      <c r="F66" s="443">
        <f t="shared" si="3"/>
        <v>0</v>
      </c>
    </row>
    <row r="67" spans="1:6" ht="12.75" hidden="1">
      <c r="A67" s="36">
        <v>10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11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12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13</v>
      </c>
      <c r="B70" s="37"/>
      <c r="C70" s="441"/>
      <c r="D70" s="441"/>
      <c r="E70" s="441"/>
      <c r="F70" s="443">
        <f t="shared" si="3"/>
        <v>0</v>
      </c>
    </row>
    <row r="71" spans="1:6" ht="12" customHeight="1" hidden="1">
      <c r="A71" s="36">
        <v>14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15</v>
      </c>
      <c r="B72" s="37"/>
      <c r="C72" s="441"/>
      <c r="D72" s="441"/>
      <c r="E72" s="441"/>
      <c r="F72" s="443">
        <f t="shared" si="3"/>
        <v>0</v>
      </c>
    </row>
    <row r="73" spans="1:16" ht="14.25" customHeight="1">
      <c r="A73" s="38" t="s">
        <v>838</v>
      </c>
      <c r="B73" s="39" t="s">
        <v>839</v>
      </c>
      <c r="C73" s="429">
        <f>SUM(C58:C72)</f>
        <v>17146</v>
      </c>
      <c r="D73" s="429"/>
      <c r="E73" s="429">
        <f>SUM(E58:E72)</f>
        <v>0</v>
      </c>
      <c r="F73" s="442">
        <f>SUM(F58:F72)</f>
        <v>17146</v>
      </c>
      <c r="G73" s="516"/>
      <c r="H73" s="516"/>
      <c r="I73" s="516"/>
      <c r="J73" s="516"/>
      <c r="K73" s="516"/>
      <c r="L73" s="516"/>
      <c r="M73" s="516"/>
      <c r="N73" s="516"/>
      <c r="O73" s="516"/>
      <c r="P73" s="516"/>
    </row>
    <row r="74" spans="1:16" ht="20.25" customHeight="1">
      <c r="A74" s="41" t="s">
        <v>840</v>
      </c>
      <c r="B74" s="39" t="s">
        <v>841</v>
      </c>
      <c r="C74" s="429">
        <f>C73+C56+C44+C27</f>
        <v>25165</v>
      </c>
      <c r="D74" s="429"/>
      <c r="E74" s="429">
        <f>E73+E56+E44+E27</f>
        <v>0</v>
      </c>
      <c r="F74" s="442">
        <f>F73+F56+F44+F27</f>
        <v>25165</v>
      </c>
      <c r="G74" s="516"/>
      <c r="H74" s="516"/>
      <c r="I74" s="516"/>
      <c r="J74" s="516"/>
      <c r="K74" s="516"/>
      <c r="L74" s="516"/>
      <c r="M74" s="516"/>
      <c r="N74" s="516"/>
      <c r="O74" s="516"/>
      <c r="P74" s="516"/>
    </row>
    <row r="75" spans="1:6" ht="15" customHeight="1">
      <c r="A75" s="34" t="s">
        <v>842</v>
      </c>
      <c r="B75" s="39"/>
      <c r="C75" s="429"/>
      <c r="D75" s="429"/>
      <c r="E75" s="429"/>
      <c r="F75" s="442"/>
    </row>
    <row r="76" spans="1:6" ht="14.25" customHeight="1">
      <c r="A76" s="36" t="s">
        <v>829</v>
      </c>
      <c r="B76" s="40"/>
      <c r="C76" s="429"/>
      <c r="D76" s="429"/>
      <c r="E76" s="429"/>
      <c r="F76" s="442"/>
    </row>
    <row r="77" spans="1:6" ht="12.75" hidden="1">
      <c r="A77" s="36" t="s">
        <v>830</v>
      </c>
      <c r="B77" s="40"/>
      <c r="C77" s="441"/>
      <c r="D77" s="441"/>
      <c r="E77" s="441"/>
      <c r="F77" s="443">
        <f>C77-E77</f>
        <v>0</v>
      </c>
    </row>
    <row r="78" spans="1:6" ht="12.75" hidden="1">
      <c r="A78" s="36" t="s">
        <v>831</v>
      </c>
      <c r="B78" s="40"/>
      <c r="C78" s="441"/>
      <c r="D78" s="441"/>
      <c r="E78" s="441"/>
      <c r="F78" s="443">
        <f aca="true" t="shared" si="4" ref="F78:F91">C78-E78</f>
        <v>0</v>
      </c>
    </row>
    <row r="79" spans="1:6" ht="12.75" hidden="1">
      <c r="A79" s="36" t="s">
        <v>549</v>
      </c>
      <c r="B79" s="40"/>
      <c r="C79" s="441"/>
      <c r="D79" s="441"/>
      <c r="E79" s="441"/>
      <c r="F79" s="443">
        <f t="shared" si="4"/>
        <v>0</v>
      </c>
    </row>
    <row r="80" spans="1:6" ht="12.75" hidden="1">
      <c r="A80" s="36" t="s">
        <v>552</v>
      </c>
      <c r="B80" s="40"/>
      <c r="C80" s="441"/>
      <c r="D80" s="441"/>
      <c r="E80" s="441"/>
      <c r="F80" s="443">
        <f t="shared" si="4"/>
        <v>0</v>
      </c>
    </row>
    <row r="81" spans="1:6" ht="12.75" hidden="1">
      <c r="A81" s="36">
        <v>5</v>
      </c>
      <c r="B81" s="37"/>
      <c r="C81" s="441"/>
      <c r="D81" s="441"/>
      <c r="E81" s="441"/>
      <c r="F81" s="443">
        <f t="shared" si="4"/>
        <v>0</v>
      </c>
    </row>
    <row r="82" spans="1:6" ht="12.75" hidden="1">
      <c r="A82" s="36">
        <v>6</v>
      </c>
      <c r="B82" s="37"/>
      <c r="C82" s="441"/>
      <c r="D82" s="441"/>
      <c r="E82" s="441"/>
      <c r="F82" s="443">
        <f t="shared" si="4"/>
        <v>0</v>
      </c>
    </row>
    <row r="83" spans="1:6" ht="12.75" hidden="1">
      <c r="A83" s="36">
        <v>7</v>
      </c>
      <c r="B83" s="37"/>
      <c r="C83" s="441"/>
      <c r="D83" s="441"/>
      <c r="E83" s="441"/>
      <c r="F83" s="443">
        <f t="shared" si="4"/>
        <v>0</v>
      </c>
    </row>
    <row r="84" spans="1:6" ht="12.75" hidden="1">
      <c r="A84" s="36">
        <v>8</v>
      </c>
      <c r="B84" s="37"/>
      <c r="C84" s="441"/>
      <c r="D84" s="441"/>
      <c r="E84" s="441"/>
      <c r="F84" s="443">
        <f t="shared" si="4"/>
        <v>0</v>
      </c>
    </row>
    <row r="85" spans="1:6" ht="12" customHeight="1" hidden="1">
      <c r="A85" s="36">
        <v>9</v>
      </c>
      <c r="B85" s="37"/>
      <c r="C85" s="441"/>
      <c r="D85" s="441"/>
      <c r="E85" s="441"/>
      <c r="F85" s="443">
        <f t="shared" si="4"/>
        <v>0</v>
      </c>
    </row>
    <row r="86" spans="1:6" ht="12.75" hidden="1">
      <c r="A86" s="36">
        <v>10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11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12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13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14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15</v>
      </c>
      <c r="B91" s="37"/>
      <c r="C91" s="441"/>
      <c r="D91" s="441"/>
      <c r="E91" s="441"/>
      <c r="F91" s="443">
        <f t="shared" si="4"/>
        <v>0</v>
      </c>
    </row>
    <row r="92" spans="1:16" ht="15" customHeight="1">
      <c r="A92" s="38" t="s">
        <v>564</v>
      </c>
      <c r="B92" s="39" t="s">
        <v>843</v>
      </c>
      <c r="C92" s="429">
        <f>SUM(C77:C91)</f>
        <v>0</v>
      </c>
      <c r="D92" s="429"/>
      <c r="E92" s="429">
        <f>SUM(E77:E91)</f>
        <v>0</v>
      </c>
      <c r="F92" s="442">
        <f>SUM(F77:F91)</f>
        <v>0</v>
      </c>
      <c r="G92" s="516"/>
      <c r="H92" s="516"/>
      <c r="I92" s="516"/>
      <c r="J92" s="516"/>
      <c r="K92" s="516"/>
      <c r="L92" s="516"/>
      <c r="M92" s="516"/>
      <c r="N92" s="516"/>
      <c r="O92" s="516"/>
      <c r="P92" s="516"/>
    </row>
    <row r="93" spans="1:6" ht="15.75" customHeight="1">
      <c r="A93" s="36" t="s">
        <v>833</v>
      </c>
      <c r="B93" s="40"/>
      <c r="C93" s="429"/>
      <c r="D93" s="429"/>
      <c r="E93" s="429"/>
      <c r="F93" s="442"/>
    </row>
    <row r="94" spans="1:6" ht="12.75" hidden="1">
      <c r="A94" s="36" t="s">
        <v>543</v>
      </c>
      <c r="B94" s="40"/>
      <c r="C94" s="441"/>
      <c r="D94" s="441"/>
      <c r="E94" s="441"/>
      <c r="F94" s="443">
        <f>C94-E94</f>
        <v>0</v>
      </c>
    </row>
    <row r="95" spans="1:6" ht="12.75" hidden="1">
      <c r="A95" s="36" t="s">
        <v>546</v>
      </c>
      <c r="B95" s="40"/>
      <c r="C95" s="441"/>
      <c r="D95" s="441"/>
      <c r="E95" s="441"/>
      <c r="F95" s="443">
        <f aca="true" t="shared" si="5" ref="F95:F108">C95-E95</f>
        <v>0</v>
      </c>
    </row>
    <row r="96" spans="1:6" ht="12.75" hidden="1">
      <c r="A96" s="36" t="s">
        <v>549</v>
      </c>
      <c r="B96" s="40"/>
      <c r="C96" s="441"/>
      <c r="D96" s="441"/>
      <c r="E96" s="441"/>
      <c r="F96" s="443">
        <f t="shared" si="5"/>
        <v>0</v>
      </c>
    </row>
    <row r="97" spans="1:6" ht="12.75" hidden="1">
      <c r="A97" s="36" t="s">
        <v>552</v>
      </c>
      <c r="B97" s="40"/>
      <c r="C97" s="441"/>
      <c r="D97" s="441"/>
      <c r="E97" s="441"/>
      <c r="F97" s="443">
        <f t="shared" si="5"/>
        <v>0</v>
      </c>
    </row>
    <row r="98" spans="1:6" ht="12.75" hidden="1">
      <c r="A98" s="36">
        <v>5</v>
      </c>
      <c r="B98" s="37"/>
      <c r="C98" s="441"/>
      <c r="D98" s="441"/>
      <c r="E98" s="441"/>
      <c r="F98" s="443">
        <f t="shared" si="5"/>
        <v>0</v>
      </c>
    </row>
    <row r="99" spans="1:6" ht="12.75" hidden="1">
      <c r="A99" s="36">
        <v>6</v>
      </c>
      <c r="B99" s="37"/>
      <c r="C99" s="441"/>
      <c r="D99" s="441"/>
      <c r="E99" s="441"/>
      <c r="F99" s="443">
        <f t="shared" si="5"/>
        <v>0</v>
      </c>
    </row>
    <row r="100" spans="1:6" ht="12.75" hidden="1">
      <c r="A100" s="36">
        <v>7</v>
      </c>
      <c r="B100" s="37"/>
      <c r="C100" s="441"/>
      <c r="D100" s="441"/>
      <c r="E100" s="441"/>
      <c r="F100" s="443">
        <f t="shared" si="5"/>
        <v>0</v>
      </c>
    </row>
    <row r="101" spans="1:6" ht="12.75" hidden="1">
      <c r="A101" s="36">
        <v>8</v>
      </c>
      <c r="B101" s="37"/>
      <c r="C101" s="441"/>
      <c r="D101" s="441"/>
      <c r="E101" s="441"/>
      <c r="F101" s="443">
        <f t="shared" si="5"/>
        <v>0</v>
      </c>
    </row>
    <row r="102" spans="1:6" ht="12" customHeight="1" hidden="1">
      <c r="A102" s="36">
        <v>9</v>
      </c>
      <c r="B102" s="37"/>
      <c r="C102" s="441"/>
      <c r="D102" s="441"/>
      <c r="E102" s="441"/>
      <c r="F102" s="443">
        <f t="shared" si="5"/>
        <v>0</v>
      </c>
    </row>
    <row r="103" spans="1:6" ht="12.75" hidden="1">
      <c r="A103" s="36">
        <v>10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11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12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13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14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15</v>
      </c>
      <c r="B108" s="37"/>
      <c r="C108" s="441"/>
      <c r="D108" s="441"/>
      <c r="E108" s="441"/>
      <c r="F108" s="443">
        <f t="shared" si="5"/>
        <v>0</v>
      </c>
    </row>
    <row r="109" spans="1:16" ht="11.25" customHeight="1">
      <c r="A109" s="38" t="s">
        <v>581</v>
      </c>
      <c r="B109" s="39" t="s">
        <v>844</v>
      </c>
      <c r="C109" s="429">
        <f>SUM(C94:C108)</f>
        <v>0</v>
      </c>
      <c r="D109" s="429"/>
      <c r="E109" s="429">
        <f>SUM(E94:E108)</f>
        <v>0</v>
      </c>
      <c r="F109" s="442">
        <f>SUM(F94:F108)</f>
        <v>0</v>
      </c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</row>
    <row r="110" spans="1:6" ht="15" customHeight="1">
      <c r="A110" s="36" t="s">
        <v>835</v>
      </c>
      <c r="B110" s="40"/>
      <c r="C110" s="429"/>
      <c r="D110" s="429"/>
      <c r="E110" s="429"/>
      <c r="F110" s="442"/>
    </row>
    <row r="111" spans="1:6" ht="12.75" hidden="1">
      <c r="A111" s="36" t="s">
        <v>543</v>
      </c>
      <c r="B111" s="40"/>
      <c r="C111" s="441"/>
      <c r="D111" s="441"/>
      <c r="E111" s="441"/>
      <c r="F111" s="443">
        <f>C111-E111</f>
        <v>0</v>
      </c>
    </row>
    <row r="112" spans="1:6" ht="12.75" hidden="1">
      <c r="A112" s="36" t="s">
        <v>546</v>
      </c>
      <c r="B112" s="40"/>
      <c r="C112" s="441"/>
      <c r="D112" s="441"/>
      <c r="E112" s="441"/>
      <c r="F112" s="443">
        <f aca="true" t="shared" si="6" ref="F112:F125">C112-E112</f>
        <v>0</v>
      </c>
    </row>
    <row r="113" spans="1:6" ht="12.75" hidden="1">
      <c r="A113" s="36" t="s">
        <v>549</v>
      </c>
      <c r="B113" s="40"/>
      <c r="C113" s="441"/>
      <c r="D113" s="441"/>
      <c r="E113" s="441"/>
      <c r="F113" s="443">
        <f t="shared" si="6"/>
        <v>0</v>
      </c>
    </row>
    <row r="114" spans="1:6" ht="12.75" hidden="1">
      <c r="A114" s="36" t="s">
        <v>552</v>
      </c>
      <c r="B114" s="40"/>
      <c r="C114" s="441"/>
      <c r="D114" s="441"/>
      <c r="E114" s="441"/>
      <c r="F114" s="443">
        <f t="shared" si="6"/>
        <v>0</v>
      </c>
    </row>
    <row r="115" spans="1:6" ht="12.75" hidden="1">
      <c r="A115" s="36">
        <v>5</v>
      </c>
      <c r="B115" s="37"/>
      <c r="C115" s="441"/>
      <c r="D115" s="441"/>
      <c r="E115" s="441"/>
      <c r="F115" s="443">
        <f t="shared" si="6"/>
        <v>0</v>
      </c>
    </row>
    <row r="116" spans="1:6" ht="12.75" hidden="1">
      <c r="A116" s="36">
        <v>6</v>
      </c>
      <c r="B116" s="37"/>
      <c r="C116" s="441"/>
      <c r="D116" s="441"/>
      <c r="E116" s="441"/>
      <c r="F116" s="443">
        <f t="shared" si="6"/>
        <v>0</v>
      </c>
    </row>
    <row r="117" spans="1:6" ht="12.75" hidden="1">
      <c r="A117" s="36">
        <v>7</v>
      </c>
      <c r="B117" s="37"/>
      <c r="C117" s="441"/>
      <c r="D117" s="441"/>
      <c r="E117" s="441"/>
      <c r="F117" s="443">
        <f t="shared" si="6"/>
        <v>0</v>
      </c>
    </row>
    <row r="118" spans="1:6" ht="12.75" hidden="1">
      <c r="A118" s="36">
        <v>8</v>
      </c>
      <c r="B118" s="37"/>
      <c r="C118" s="441"/>
      <c r="D118" s="441"/>
      <c r="E118" s="441"/>
      <c r="F118" s="443">
        <f t="shared" si="6"/>
        <v>0</v>
      </c>
    </row>
    <row r="119" spans="1:6" ht="12" customHeight="1" hidden="1">
      <c r="A119" s="36">
        <v>9</v>
      </c>
      <c r="B119" s="37"/>
      <c r="C119" s="441"/>
      <c r="D119" s="441"/>
      <c r="E119" s="441"/>
      <c r="F119" s="443">
        <f t="shared" si="6"/>
        <v>0</v>
      </c>
    </row>
    <row r="120" spans="1:6" ht="12.75" hidden="1">
      <c r="A120" s="36">
        <v>10</v>
      </c>
      <c r="B120" s="37"/>
      <c r="C120" s="441"/>
      <c r="D120" s="441"/>
      <c r="E120" s="441"/>
      <c r="F120" s="443">
        <f t="shared" si="6"/>
        <v>0</v>
      </c>
    </row>
    <row r="121" spans="1:6" ht="12.75" hidden="1">
      <c r="A121" s="36">
        <v>11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12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13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14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15</v>
      </c>
      <c r="B125" s="37"/>
      <c r="C125" s="441"/>
      <c r="D125" s="441"/>
      <c r="E125" s="441"/>
      <c r="F125" s="443">
        <f t="shared" si="6"/>
        <v>0</v>
      </c>
    </row>
    <row r="126" spans="1:16" ht="15.75" customHeight="1">
      <c r="A126" s="38" t="s">
        <v>600</v>
      </c>
      <c r="B126" s="39" t="s">
        <v>845</v>
      </c>
      <c r="C126" s="429">
        <f>SUM(C111:C125)</f>
        <v>0</v>
      </c>
      <c r="D126" s="429"/>
      <c r="E126" s="429">
        <f>SUM(E111:E125)</f>
        <v>0</v>
      </c>
      <c r="F126" s="442">
        <f>SUM(F111:F125)</f>
        <v>0</v>
      </c>
      <c r="G126" s="516"/>
      <c r="H126" s="516"/>
      <c r="I126" s="516"/>
      <c r="J126" s="516"/>
      <c r="K126" s="516"/>
      <c r="L126" s="516"/>
      <c r="M126" s="516"/>
      <c r="N126" s="516"/>
      <c r="O126" s="516"/>
      <c r="P126" s="516"/>
    </row>
    <row r="127" spans="1:6" ht="12.75" customHeight="1">
      <c r="A127" s="36" t="s">
        <v>837</v>
      </c>
      <c r="B127" s="40"/>
      <c r="C127" s="429"/>
      <c r="D127" s="429"/>
      <c r="E127" s="429"/>
      <c r="F127" s="442"/>
    </row>
    <row r="128" spans="1:6" ht="12.75" hidden="1">
      <c r="A128" s="36" t="s">
        <v>543</v>
      </c>
      <c r="B128" s="40"/>
      <c r="C128" s="441"/>
      <c r="D128" s="441"/>
      <c r="E128" s="441"/>
      <c r="F128" s="443">
        <f>C128-E128</f>
        <v>0</v>
      </c>
    </row>
    <row r="129" spans="1:6" ht="12.75" hidden="1">
      <c r="A129" s="36" t="s">
        <v>546</v>
      </c>
      <c r="B129" s="40"/>
      <c r="C129" s="441"/>
      <c r="D129" s="441"/>
      <c r="E129" s="441"/>
      <c r="F129" s="443">
        <f aca="true" t="shared" si="7" ref="F129:F142">C129-E129</f>
        <v>0</v>
      </c>
    </row>
    <row r="130" spans="1:6" ht="12.75" hidden="1">
      <c r="A130" s="36" t="s">
        <v>549</v>
      </c>
      <c r="B130" s="40"/>
      <c r="C130" s="441"/>
      <c r="D130" s="441"/>
      <c r="E130" s="441"/>
      <c r="F130" s="443">
        <f t="shared" si="7"/>
        <v>0</v>
      </c>
    </row>
    <row r="131" spans="1:6" ht="12.75" hidden="1">
      <c r="A131" s="36" t="s">
        <v>552</v>
      </c>
      <c r="B131" s="40"/>
      <c r="C131" s="441"/>
      <c r="D131" s="441"/>
      <c r="E131" s="441"/>
      <c r="F131" s="443">
        <f t="shared" si="7"/>
        <v>0</v>
      </c>
    </row>
    <row r="132" spans="1:6" ht="12.75" hidden="1">
      <c r="A132" s="36">
        <v>5</v>
      </c>
      <c r="B132" s="37"/>
      <c r="C132" s="441"/>
      <c r="D132" s="441"/>
      <c r="E132" s="441"/>
      <c r="F132" s="443">
        <f t="shared" si="7"/>
        <v>0</v>
      </c>
    </row>
    <row r="133" spans="1:6" ht="12.75" hidden="1">
      <c r="A133" s="36">
        <v>6</v>
      </c>
      <c r="B133" s="37"/>
      <c r="C133" s="441"/>
      <c r="D133" s="441"/>
      <c r="E133" s="441"/>
      <c r="F133" s="443">
        <f t="shared" si="7"/>
        <v>0</v>
      </c>
    </row>
    <row r="134" spans="1:6" ht="12.75" hidden="1">
      <c r="A134" s="36">
        <v>7</v>
      </c>
      <c r="B134" s="37"/>
      <c r="C134" s="441"/>
      <c r="D134" s="441"/>
      <c r="E134" s="441"/>
      <c r="F134" s="443">
        <f t="shared" si="7"/>
        <v>0</v>
      </c>
    </row>
    <row r="135" spans="1:6" ht="12.75" hidden="1">
      <c r="A135" s="36">
        <v>8</v>
      </c>
      <c r="B135" s="37"/>
      <c r="C135" s="441"/>
      <c r="D135" s="441"/>
      <c r="E135" s="441"/>
      <c r="F135" s="443">
        <f t="shared" si="7"/>
        <v>0</v>
      </c>
    </row>
    <row r="136" spans="1:6" ht="12" customHeight="1" hidden="1">
      <c r="A136" s="36">
        <v>9</v>
      </c>
      <c r="B136" s="37"/>
      <c r="C136" s="441"/>
      <c r="D136" s="441"/>
      <c r="E136" s="441"/>
      <c r="F136" s="443">
        <f t="shared" si="7"/>
        <v>0</v>
      </c>
    </row>
    <row r="137" spans="1:6" ht="12.75" hidden="1">
      <c r="A137" s="36">
        <v>10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11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12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13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14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15</v>
      </c>
      <c r="B142" s="37"/>
      <c r="C142" s="441"/>
      <c r="D142" s="441"/>
      <c r="E142" s="441"/>
      <c r="F142" s="443">
        <f t="shared" si="7"/>
        <v>0</v>
      </c>
    </row>
    <row r="143" spans="1:16" ht="17.25" customHeight="1">
      <c r="A143" s="38" t="s">
        <v>838</v>
      </c>
      <c r="B143" s="39" t="s">
        <v>846</v>
      </c>
      <c r="C143" s="429">
        <f>SUM(C128:C142)</f>
        <v>0</v>
      </c>
      <c r="D143" s="429"/>
      <c r="E143" s="429">
        <f>SUM(E128:E142)</f>
        <v>0</v>
      </c>
      <c r="F143" s="442">
        <f>SUM(F128:F142)</f>
        <v>0</v>
      </c>
      <c r="G143" s="516"/>
      <c r="H143" s="516"/>
      <c r="I143" s="516"/>
      <c r="J143" s="516"/>
      <c r="K143" s="516"/>
      <c r="L143" s="516"/>
      <c r="M143" s="516"/>
      <c r="N143" s="516"/>
      <c r="O143" s="516"/>
      <c r="P143" s="516"/>
    </row>
    <row r="144" spans="1:16" ht="19.5" customHeight="1">
      <c r="A144" s="41" t="s">
        <v>847</v>
      </c>
      <c r="B144" s="39" t="s">
        <v>848</v>
      </c>
      <c r="C144" s="429">
        <f>C143+C126+C109+C92</f>
        <v>0</v>
      </c>
      <c r="D144" s="429"/>
      <c r="E144" s="429">
        <f>E143+E126+E109+E92</f>
        <v>0</v>
      </c>
      <c r="F144" s="442">
        <f>F143+F126+F109+F92</f>
        <v>0</v>
      </c>
      <c r="G144" s="516"/>
      <c r="H144" s="516"/>
      <c r="I144" s="516"/>
      <c r="J144" s="516"/>
      <c r="K144" s="516"/>
      <c r="L144" s="516"/>
      <c r="M144" s="516"/>
      <c r="N144" s="516"/>
      <c r="O144" s="516"/>
      <c r="P144" s="516"/>
    </row>
    <row r="145" spans="1:6" ht="19.5" customHeight="1">
      <c r="A145" s="42"/>
      <c r="B145" s="43"/>
      <c r="C145" s="44"/>
      <c r="D145" s="44"/>
      <c r="E145" s="44"/>
      <c r="F145" s="44"/>
    </row>
    <row r="146" spans="1:6" ht="12.75">
      <c r="A146" s="452" t="s">
        <v>876</v>
      </c>
      <c r="B146" s="453"/>
      <c r="C146" s="633" t="s">
        <v>849</v>
      </c>
      <c r="D146" s="633"/>
      <c r="E146" s="633"/>
      <c r="F146" s="633"/>
    </row>
    <row r="147" spans="1:6" ht="12.75">
      <c r="A147" s="517"/>
      <c r="B147" s="518"/>
      <c r="C147" s="517"/>
      <c r="D147" s="517"/>
      <c r="E147" s="517"/>
      <c r="F147" s="517"/>
    </row>
    <row r="148" spans="1:6" ht="12.75">
      <c r="A148" s="517"/>
      <c r="B148" s="518"/>
      <c r="C148" s="633" t="s">
        <v>856</v>
      </c>
      <c r="D148" s="633"/>
      <c r="E148" s="633"/>
      <c r="F148" s="633"/>
    </row>
    <row r="149" spans="3:5" ht="12.75">
      <c r="C149" s="517"/>
      <c r="E149" s="517"/>
    </row>
  </sheetData>
  <sheetProtection/>
  <mergeCells count="4">
    <mergeCell ref="B5:D5"/>
    <mergeCell ref="B6:C6"/>
    <mergeCell ref="C146:F146"/>
    <mergeCell ref="C148:F14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77:F91 C94:F108 C111:F125 C58:F72 C46:F55 C12:F14 C16:F26 F15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2011-04-29T08:31:17Z</cp:lastPrinted>
  <dcterms:created xsi:type="dcterms:W3CDTF">2000-06-29T12:02:40Z</dcterms:created>
  <dcterms:modified xsi:type="dcterms:W3CDTF">2012-05-07T09:32:27Z</dcterms:modified>
  <cp:category/>
  <cp:version/>
  <cp:contentType/>
  <cp:contentStatus/>
</cp:coreProperties>
</file>