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<sst xmlns="http://schemas.openxmlformats.org/spreadsheetml/2006/main" count="1043" uniqueCount="869">
  <si>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</si>
  <si>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</si>
  <si>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</si>
  <si>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</si>
  <si>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</si>
  <si>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</si>
  <si>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</si>
  <si>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</si>
  <si>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</si>
  <si>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</si>
  <si>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</si>
  <si>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</si>
  <si>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</si>
  <si>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</si>
  <si>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</si>
  <si>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</si>
  <si>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</si>
  <si>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</si>
  <si>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</si>
  <si>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</si>
  <si>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</si>
  <si>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</si>
  <si>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</si>
  <si>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</si>
  <si>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</si>
  <si>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</si>
  <si>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</si>
  <si>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</si>
  <si>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</si>
  <si>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</si>
  <si>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</si>
  <si>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</si>
  <si>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</si>
  <si>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</si>
  <si>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</si>
  <si>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</si>
  <si>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</si>
  <si>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</si>
  <si>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</si>
  <si>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</si>
  <si>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</si>
  <si>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</si>
  <si>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</si>
  <si>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</si>
  <si>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</si>
  <si>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</si>
  <si>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</si>
  <si>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</si>
  <si>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</si>
  <si>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</si>
  <si>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</si>
  <si>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</si>
  <si>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</si>
  <si>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</si>
  <si>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</si>
  <si>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</si>
  <si>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</si>
  <si>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</si>
  <si>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</si>
  <si>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</si>
  <si>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</si>
  <si>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</si>
  <si>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</si>
  <si>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</si>
  <si>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</si>
  <si>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</si>
  <si>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</si>
  <si>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</si>
  <si>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</si>
  <si>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</si>
  <si>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</si>
  <si>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</si>
  <si>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</si>
  <si>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</si>
  <si>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</si>
  <si>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</si>
  <si>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</si>
  <si>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</si>
  <si>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</si>
  <si>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</si>
  <si>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</si>
  <si>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</si>
  <si>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</si>
  <si>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</si>
  <si>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</si>
  <si>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</si>
  <si>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</si>
  <si>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</si>
  <si>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</si>
  <si>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</si>
  <si>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</si>
  <si>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</si>
  <si>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</si>
  <si>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</si>
  <si>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</si>
  <si>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</si>
  <si>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</si>
  <si>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</si>
  <si>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</si>
  <si>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</si>
  <si>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</si>
  <si>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</si>
  <si>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</si>
  <si>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</si>
  <si>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</si>
  <si>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</si>
  <si>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</si>
  <si>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</si>
  <si>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</si>
  <si>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</si>
  <si>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</si>
  <si>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</si>
  <si>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</si>
  <si>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</si>
  <si>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</si>
  <si>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</si>
  <si>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</si>
  <si>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</si>
  <si>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</si>
  <si>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</si>
  <si>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</si>
  <si>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</si>
  <si>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</si>
  <si>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</si>
  <si>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</si>
  <si>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</si>
  <si>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</si>
  <si>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</si>
  <si>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</si>
  <si>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</si>
  <si>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</si>
  <si>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</si>
  <si>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</si>
  <si>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</si>
  <si>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</si>
  <si>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</si>
  <si>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</si>
  <si>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</si>
  <si>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</si>
  <si>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</si>
  <si>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</si>
  <si>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</si>
  <si>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</si>
  <si>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</si>
  <si>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</si>
  <si>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</si>
  <si>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</si>
  <si>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</si>
  <si>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</si>
  <si>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</si>
  <si>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</si>
  <si>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</si>
  <si>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</si>
  <si>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</si>
  <si>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</si>
  <si>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</si>
  <si>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</si>
  <si>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</si>
  <si>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</si>
  <si>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</si>
  <si>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</si>
  <si>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</si>
  <si>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</si>
  <si>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</si>
  <si>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</si>
  <si>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</si>
  <si>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</si>
  <si>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</si>
  <si>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</si>
  <si>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</si>
  <si>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</si>
  <si>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</si>
  <si>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</si>
  <si>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</si>
  <si>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</si>
  <si>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</si>
  <si>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</si>
  <si>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</si>
  <si>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</si>
  <si>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</si>
  <si>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</si>
  <si>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</si>
  <si>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</si>
  <si>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</si>
  <si>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</si>
  <si>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</si>
  <si>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</si>
  <si>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</si>
  <si>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</si>
  <si>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</si>
  <si>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</si>
  <si>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</si>
  <si>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</si>
  <si>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</si>
  <si>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</si>
  <si>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</si>
  <si>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</si>
  <si>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</si>
  <si>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</si>
  <si>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</si>
  <si>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</si>
  <si>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</si>
  <si>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</si>
  <si>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</si>
  <si>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</si>
  <si>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</si>
  <si>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</si>
  <si>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</si>
  <si>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</si>
  <si>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</si>
  <si>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</si>
  <si>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</si>
  <si>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</si>
  <si>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</si>
  <si>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</si>
  <si>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</si>
  <si>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</si>
  <si>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</si>
  <si>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</si>
  <si>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</si>
  <si>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</si>
  <si>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</si>
  <si>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</si>
  <si>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</si>
  <si>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</si>
  <si>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</si>
  <si>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</si>
  <si>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</si>
  <si>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</si>
  <si>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</si>
  <si>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</si>
  <si>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</si>
  <si>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</si>
  <si>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</si>
  <si>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</si>
  <si>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</si>
  <si>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</si>
  <si>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</si>
  <si>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</si>
  <si>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</si>
  <si>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</si>
  <si>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</si>
  <si>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</si>
  <si>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</si>
  <si>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</si>
  <si>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</si>
  <si>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</si>
  <si>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</si>
  <si>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</si>
  <si>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</si>
  <si>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</si>
  <si>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</si>
  <si>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</si>
  <si>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</si>
  <si>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</si>
  <si>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</si>
  <si>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</si>
  <si>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</si>
  <si>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</si>
  <si>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</si>
  <si>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</si>
  <si>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</si>
  <si>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</si>
  <si>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</si>
  <si>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</si>
  <si>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</si>
  <si>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</si>
  <si>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</si>
  <si>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</si>
  <si>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</si>
  <si>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</si>
  <si>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</si>
  <si>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</si>
  <si>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</si>
  <si>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</si>
  <si>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</si>
  <si>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</si>
  <si>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</si>
  <si>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</si>
  <si>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</si>
  <si>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</si>
  <si>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</si>
  <si>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</si>
  <si>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</si>
  <si>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</si>
  <si>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</si>
  <si>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</si>
  <si>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</si>
  <si>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</si>
  <si>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</si>
  <si>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</si>
  <si>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</si>
  <si>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</si>
  <si>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</si>
  <si>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</si>
  <si>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</si>
  <si>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</si>
  <si>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</si>
  <si>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</si>
  <si>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</si>
  <si>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</si>
  <si>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</si>
  <si>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</si>
  <si>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</si>
  <si>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</si>
  <si>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</si>
  <si>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</si>
  <si>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</si>
  <si>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</si>
  <si>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</si>
  <si>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</si>
  <si>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</si>
  <si>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</si>
  <si>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</si>
  <si>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</si>
  <si>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</si>
  <si>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</si>
  <si>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</si>
  <si>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</si>
  <si>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</si>
  <si>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</si>
  <si>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</si>
  <si>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</si>
  <si>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</si>
  <si>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</si>
  <si>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</si>
  <si>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</si>
  <si>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</si>
  <si>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</si>
  <si>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</si>
  <si>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</si>
  <si>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</si>
  <si>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</si>
  <si>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</si>
  <si>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</si>
  <si>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</si>
  <si>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</si>
  <si>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</si>
  <si>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</si>
  <si>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</si>
  <si>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</si>
  <si>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</si>
  <si>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</si>
  <si>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</si>
  <si>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</si>
  <si>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</si>
  <si>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</si>
  <si>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</si>
  <si>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</si>
  <si>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</si>
  <si>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</si>
  <si>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</si>
  <si>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</si>
  <si>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</si>
  <si>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</si>
  <si>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</si>
  <si>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</si>
  <si>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</si>
  <si>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</si>
  <si>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</si>
  <si>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</si>
  <si>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</si>
  <si>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</si>
  <si>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</si>
  <si>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</si>
  <si>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</si>
  <si>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</si>
  <si>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</si>
  <si>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</si>
  <si>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</si>
  <si>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</si>
  <si>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</si>
  <si>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</si>
  <si>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</si>
  <si>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</si>
  <si>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</si>
  <si>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</si>
  <si>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</si>
  <si>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</si>
  <si>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</si>
  <si>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</si>
  <si>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</si>
  <si>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</si>
  <si>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</si>
  <si>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</si>
  <si>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</si>
  <si>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</si>
  <si>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</si>
  <si>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</si>
  <si>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</si>
  <si>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</si>
  <si>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</si>
  <si>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</si>
  <si>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</si>
  <si>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</si>
  <si>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</si>
  <si>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</si>
  <si>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</si>
  <si>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</si>
  <si>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</si>
  <si>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</si>
  <si>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</si>
  <si>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</si>
  <si>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</si>
  <si>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</si>
  <si>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</si>
  <si>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</si>
  <si>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</si>
  <si>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</si>
  <si>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</si>
  <si>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</si>
  <si>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</si>
  <si>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</si>
  <si>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</si>
  <si>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</si>
  <si>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</si>
  <si>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</si>
  <si>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</si>
  <si>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</si>
  <si>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</si>
  <si>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</si>
  <si>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</si>
  <si>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</si>
  <si>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</si>
  <si>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</si>
  <si>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</si>
  <si>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</si>
  <si>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</si>
  <si>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</si>
  <si>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</si>
  <si>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</si>
  <si>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</si>
  <si>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</si>
  <si>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</si>
  <si>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</si>
  <si>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</si>
  <si>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</si>
  <si>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</si>
  <si>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</si>
  <si>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</si>
  <si>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</si>
  <si>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</si>
  <si>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</si>
  <si>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</si>
  <si>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</si>
  <si>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</si>
  <si>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</si>
  <si>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</si>
  <si>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</si>
  <si>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</si>
  <si>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</si>
  <si>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</si>
  <si>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</si>
  <si>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</si>
  <si>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</si>
  <si>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</si>
  <si>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</si>
  <si>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</si>
  <si>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</si>
  <si>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</si>
  <si>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</si>
  <si>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</si>
  <si>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</si>
  <si>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</si>
  <si>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</si>
  <si>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</si>
  <si>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</si>
  <si>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</si>
  <si>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</si>
  <si>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</si>
  <si>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</si>
  <si>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</si>
  <si>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</si>
  <si>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</si>
  <si>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</si>
  <si>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</si>
  <si>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</si>
  <si>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</si>
  <si>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</si>
  <si>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</si>
  <si>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</si>
  <si>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</si>
  <si>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</si>
  <si>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</si>
  <si>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</si>
  <si>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</si>
  <si>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</si>
  <si>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</si>
  <si>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</si>
  <si>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</si>
  <si>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</si>
  <si>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</si>
  <si>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</si>
  <si>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</si>
  <si>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</si>
  <si>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</si>
  <si>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</si>
  <si>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</si>
  <si>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</si>
  <si>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</si>
  <si>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</si>
  <si>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</si>
  <si>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</si>
  <si>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</si>
  <si>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</si>
  <si>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</si>
  <si>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</si>
  <si>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</si>
  <si>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</si>
  <si>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</si>
  <si>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</si>
  <si>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</si>
  <si>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</si>
  <si>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</si>
  <si>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</si>
  <si>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</si>
  <si>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</si>
  <si>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</si>
  <si>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</si>
  <si>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</si>
  <si>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</si>
  <si>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</si>
  <si>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</si>
  <si>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</si>
  <si>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</si>
  <si>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</si>
  <si>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</si>
  <si>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</si>
  <si>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</si>
  <si>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</si>
  <si>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</si>
  <si>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</si>
  <si>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</si>
  <si>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</si>
  <si>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</si>
  <si>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</si>
  <si>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</si>
  <si>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</si>
  <si>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</si>
  <si>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</si>
  <si>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</si>
  <si>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</si>
  <si>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</si>
  <si>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</si>
  <si>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</si>
  <si>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</si>
  <si>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</si>
  <si>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</si>
  <si>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</si>
  <si>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</si>
  <si>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</si>
  <si>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</si>
  <si>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</si>
  <si>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</si>
  <si>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</si>
  <si>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</si>
  <si>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</si>
  <si>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</si>
  <si>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</si>
  <si>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</si>
  <si>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</si>
  <si>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</si>
  <si>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</si>
  <si>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</si>
  <si>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</si>
  <si>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</si>
  <si>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</si>
  <si>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</si>
  <si>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</si>
  <si>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</si>
  <si>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</si>
  <si>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</si>
  <si>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</si>
  <si>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</si>
  <si>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</si>
  <si>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</si>
  <si>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</si>
  <si>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</si>
  <si>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</si>
  <si>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</si>
  <si>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</si>
  <si>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</si>
  <si>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</si>
  <si>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</si>
  <si>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</si>
  <si>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</si>
  <si>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</si>
  <si>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</si>
  <si>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</si>
  <si>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</si>
  <si>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</si>
  <si>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</si>
  <si>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</si>
  <si>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</si>
  <si>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</si>
  <si>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</si>
  <si>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</si>
  <si>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</si>
  <si>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</si>
  <si>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</si>
  <si>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</si>
  <si>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</si>
  <si>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</si>
  <si>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</si>
  <si>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</si>
  <si>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</si>
  <si>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</si>
  <si>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</si>
  <si>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</si>
  <si>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</si>
  <si>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</si>
  <si>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</si>
  <si>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</si>
  <si>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</si>
  <si>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</si>
  <si>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</si>
  <si>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</si>
  <si>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</si>
  <si>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</si>
  <si>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</si>
  <si>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</si>
  <si>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</si>
  <si>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</si>
  <si>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</si>
  <si>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</si>
  <si>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</si>
  <si>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</si>
  <si>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</si>
  <si>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</si>
  <si>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</si>
  <si>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</si>
  <si>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</si>
  <si>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</si>
  <si>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</si>
  <si>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</si>
  <si>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</si>
  <si>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</si>
  <si>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</si>
  <si>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</si>
  <si>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</si>
  <si>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</si>
  <si>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</si>
  <si>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</si>
  <si>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</si>
  <si>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</si>
  <si>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</si>
  <si>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</si>
  <si>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</si>
  <si>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</si>
  <si>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</si>
  <si>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</si>
  <si>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</si>
  <si>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</si>
  <si>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</si>
  <si>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</si>
  <si>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</si>
  <si>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</si>
  <si>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</si>
  <si>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</si>
  <si>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</si>
  <si>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</si>
  <si>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</si>
  <si>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</si>
  <si>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</si>
  <si>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</si>
  <si>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</si>
  <si>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</si>
  <si>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</si>
  <si>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</si>
  <si>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</si>
  <si>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</si>
  <si>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</si>
  <si>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</si>
  <si>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</si>
  <si>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</si>
  <si>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</si>
  <si>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</si>
  <si>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</si>
  <si>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</si>
  <si>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</si>
  <si>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</si>
  <si>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</si>
  <si>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</si>
  <si>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</si>
  <si>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</si>
  <si>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</si>
  <si>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</si>
  <si>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</si>
  <si>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</si>
  <si>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</si>
  <si>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</si>
  <si>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</si>
  <si>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</si>
  <si>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</si>
  <si>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</si>
  <si>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</si>
  <si>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</si>
  <si>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</si>
  <si>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</si>
  <si>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</si>
  <si>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</si>
  <si>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</si>
  <si>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</si>
  <si>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</si>
  <si>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</si>
  <si>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</si>
  <si>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</si>
  <si>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</si>
  <si>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</si>
  <si>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</si>
  <si>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</si>
  <si>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</si>
  <si>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</si>
  <si>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</si>
  <si>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</si>
  <si>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</si>
  <si>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</si>
  <si>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</si>
  <si>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</si>
  <si>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</si>
  <si>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</si>
  <si>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</si>
  <si>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</si>
  <si>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</si>
  <si>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</si>
  <si>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</si>
  <si>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</si>
  <si>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</si>
  <si>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</si>
  <si>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</si>
  <si>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</si>
  <si>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</si>
  <si>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</si>
  <si>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</si>
  <si>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</si>
  <si>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</si>
  <si>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</si>
  <si>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</si>
  <si>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</si>
  <si>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</si>
  <si>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</si>
  <si>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</si>
  <si>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</si>
  <si>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</si>
  <si>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</si>
  <si>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</si>
  <si>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</si>
  <si>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</si>
  <si>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</si>
  <si>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</si>
  <si>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</si>
  <si>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</si>
  <si>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</si>
  <si>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</si>
  <si>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</si>
  <si>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</si>
  <si>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</si>
  <si>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</si>
  <si>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</si>
  <si>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</si>
  <si>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</si>
  <si>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</si>
  <si>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</si>
  <si>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</si>
  <si>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</si>
  <si>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</si>
  <si>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</si>
  <si>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</si>
  <si>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</si>
  <si>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</si>
  <si>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</si>
  <si>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</si>
  <si>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</si>
  <si>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</si>
  <si>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</si>
  <si>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</si>
  <si>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</si>
  <si>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</si>
  <si>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</si>
  <si>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</si>
  <si>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</si>
  <si>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</si>
  <si>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</si>
  <si>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</si>
  <si>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</si>
  <si>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</si>
  <si>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</si>
  <si>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</si>
  <si>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</si>
  <si>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</si>
  <si>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</si>
  <si>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</si>
  <si>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</si>
  <si>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</si>
  <si>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</si>
  <si>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</si>
  <si>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</si>
  <si>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</si>
  <si>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</si>
  <si>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</si>
  <si>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</si>
  <si>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</si>
  <si>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</si>
  <si>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</si>
  <si>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</si>
  <si>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</si>
  <si>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</si>
  <si>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</si>
  <si>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</si>
  <si>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</si>
  <si>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</si>
  <si>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</si>
  <si>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</si>
  <si>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</si>
  <si>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</si>
  <si>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</si>
  <si>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</si>
  <si>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</si>
  <si>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</si>
  <si>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</si>
  <si>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</si>
  <si>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</si>
  <si>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</si>
  <si>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</si>
  <si>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</si>
  <si>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</si>
  <si>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</si>
  <si>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</si>
  <si>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</si>
  <si>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</si>
  <si>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</si>
  <si>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</si>
  <si>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</si>
  <si>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</si>
  <si>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</si>
  <si>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</si>
  <si>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</si>
  <si>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</si>
  <si>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</si>
  <si>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</si>
  <si>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</si>
  <si>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</si>
  <si>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</si>
  <si>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</si>
  <si>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</si>
  <si>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</si>
  <si>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</si>
  <si>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</si>
  <si>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</si>
  <si>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</si>
  <si>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</si>
  <si>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</si>
  <si>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</si>
  <si>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</si>
  <si>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</si>
  <si>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</si>
  <si>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</si>
  <si>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</si>
  <si>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</si>
  <si>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</si>
  <si>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</si>
  <si>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</si>
  <si>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</si>
  <si>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</si>
  <si>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>01.01.2011-31.12.2011</t>
  </si>
  <si>
    <t>Дата на съставяне: 29.02.2012 г.</t>
  </si>
  <si>
    <t>29.02.2012 г.</t>
  </si>
  <si>
    <t xml:space="preserve">Дата на съставяне:         29.02.2012 г.                           </t>
  </si>
  <si>
    <t xml:space="preserve">Дата  на съставяне: 29.02.2012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</si>
</sst>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R186"/>
  <sheetViews>
    <sheetView tabSelected="1" zoomScale="85" zoomScaleNormal="85" workbookViewId="0" topLeftCell="A1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6289</v>
      </c>
      <c r="D11" s="151">
        <v>22513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151">
        <v>24763</v>
      </c>
      <c r="D12" s="151">
        <v>28925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151">
        <v>5493</v>
      </c>
      <c r="D13" s="151">
        <v>10907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6306</v>
      </c>
      <c r="D15" s="151">
        <v>7962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8011</v>
      </c>
      <c r="D17" s="151">
        <v>7507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1689</v>
      </c>
      <c r="D18" s="151">
        <v>3150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52551</v>
      </c>
      <c r="D19" s="155">
        <f>SUM(D11:D18)</f>
        <v>80964</v>
      </c>
      <c r="E19" s="237" t="s">
        <v>52</v>
      </c>
      <c r="F19" s="242" t="s">
        <v>53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534</v>
      </c>
      <c r="D20" s="151">
        <v>550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39190</v>
      </c>
      <c r="H21" s="156">
        <f>SUM(H22:H24)</f>
        <v>39083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38090</v>
      </c>
      <c r="H22" s="152">
        <v>38090</v>
      </c>
    </row>
    <row r="23" spans="1:13" ht="15">
      <c r="A23" s="235" t="s">
        <v>65</v>
      </c>
      <c r="B23" s="241" t="s">
        <v>66</v>
      </c>
      <c r="C23" s="151">
        <v>656</v>
      </c>
      <c r="D23" s="151">
        <v>1751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75</v>
      </c>
      <c r="D24" s="151">
        <v>126</v>
      </c>
      <c r="E24" s="237" t="s">
        <v>71</v>
      </c>
      <c r="F24" s="242" t="s">
        <v>72</v>
      </c>
      <c r="G24" s="152">
        <v>1100</v>
      </c>
      <c r="H24" s="152">
        <v>993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75452</v>
      </c>
      <c r="H25" s="154">
        <f>H19+H20+H21</f>
        <v>75345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731</v>
      </c>
      <c r="D27" s="155">
        <f>SUM(D23:D26)</f>
        <v>1877</v>
      </c>
      <c r="E27" s="253" t="s">
        <v>82</v>
      </c>
      <c r="F27" s="242" t="s">
        <v>83</v>
      </c>
      <c r="G27" s="154">
        <f>SUM(G28:G30)</f>
        <v>17302</v>
      </c>
      <c r="H27" s="154">
        <f>SUM(H28:H30)</f>
        <v>13251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17302</v>
      </c>
      <c r="H28" s="152">
        <v>13251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3413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4662</v>
      </c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3413</v>
      </c>
      <c r="E32" s="243" t="s">
        <v>99</v>
      </c>
      <c r="F32" s="242" t="s">
        <v>100</v>
      </c>
      <c r="G32" s="316">
        <f>-'справка №2-ОТЧЕТ ЗА ДОХОДИТЕ'!G41</f>
        <v>-8535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8767</v>
      </c>
      <c r="H33" s="154">
        <f>H27+H31+H32</f>
        <v>17913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97256</v>
      </c>
      <c r="H36" s="154">
        <f>H25+H17+H33</f>
        <v>106295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9913</v>
      </c>
      <c r="E39" s="445" t="s">
        <v>117</v>
      </c>
      <c r="F39" s="261" t="s">
        <v>118</v>
      </c>
      <c r="G39" s="158">
        <v>2178</v>
      </c>
      <c r="H39" s="158">
        <v>6237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>
        <v>9913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14294</v>
      </c>
      <c r="H44" s="152">
        <v>20422</v>
      </c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9917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1091</v>
      </c>
      <c r="D48" s="151">
        <v>3374</v>
      </c>
      <c r="E48" s="237" t="s">
        <v>148</v>
      </c>
      <c r="F48" s="242" t="s">
        <v>149</v>
      </c>
      <c r="G48" s="152">
        <v>16684</v>
      </c>
      <c r="H48" s="152">
        <v>7720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30978</v>
      </c>
      <c r="H49" s="154">
        <f>SUM(H43:H48)</f>
        <v>28142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27446</v>
      </c>
      <c r="D50" s="151">
        <v>15553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28537</v>
      </c>
      <c r="D51" s="155">
        <f>SUM(D47:D50)</f>
        <v>18927</v>
      </c>
      <c r="E51" s="251" t="s">
        <v>156</v>
      </c>
      <c r="F51" s="245" t="s">
        <v>157</v>
      </c>
      <c r="G51" s="152">
        <v>120</v>
      </c>
      <c r="H51" s="152">
        <v>163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1038</v>
      </c>
      <c r="H53" s="152">
        <v>1874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84470</v>
      </c>
      <c r="D55" s="155">
        <f>D19+D20+D21+D27+D32+D45+D51+D53+D54</f>
        <v>115648</v>
      </c>
      <c r="E55" s="237" t="s">
        <v>171</v>
      </c>
      <c r="F55" s="261" t="s">
        <v>172</v>
      </c>
      <c r="G55" s="154">
        <f>G49+G51+G52+G53+G54</f>
        <v>32136</v>
      </c>
      <c r="H55" s="154">
        <f>H49+H51+H52+H53+H54</f>
        <v>30179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4069</v>
      </c>
      <c r="D58" s="151">
        <v>9545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>
        <v>276</v>
      </c>
      <c r="E59" s="251" t="s">
        <v>180</v>
      </c>
      <c r="F59" s="242" t="s">
        <v>181</v>
      </c>
      <c r="G59" s="152">
        <v>59894</v>
      </c>
      <c r="H59" s="152">
        <v>67395</v>
      </c>
      <c r="M59" s="157"/>
    </row>
    <row r="60" spans="1:8" ht="15">
      <c r="A60" s="235" t="s">
        <v>182</v>
      </c>
      <c r="B60" s="241" t="s">
        <v>183</v>
      </c>
      <c r="C60" s="151">
        <v>21</v>
      </c>
      <c r="D60" s="151">
        <v>10</v>
      </c>
      <c r="E60" s="237" t="s">
        <v>184</v>
      </c>
      <c r="F60" s="242" t="s">
        <v>185</v>
      </c>
      <c r="G60" s="152">
        <v>993</v>
      </c>
      <c r="H60" s="152">
        <v>1856</v>
      </c>
    </row>
    <row r="61" spans="1:18" ht="15">
      <c r="A61" s="235" t="s">
        <v>186</v>
      </c>
      <c r="B61" s="244" t="s">
        <v>187</v>
      </c>
      <c r="C61" s="151">
        <v>391</v>
      </c>
      <c r="D61" s="151">
        <v>2414</v>
      </c>
      <c r="E61" s="243" t="s">
        <v>188</v>
      </c>
      <c r="F61" s="272" t="s">
        <v>189</v>
      </c>
      <c r="G61" s="154">
        <f>SUM(G62:G68)</f>
        <v>51075</v>
      </c>
      <c r="H61" s="154">
        <f>SUM(H62:H68)</f>
        <v>35244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>
        <v>0</v>
      </c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10557</v>
      </c>
      <c r="H63" s="152">
        <v>3835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4481</v>
      </c>
      <c r="D64" s="155">
        <f>SUM(D58:D63)</f>
        <v>12245</v>
      </c>
      <c r="E64" s="237" t="s">
        <v>199</v>
      </c>
      <c r="F64" s="242" t="s">
        <v>200</v>
      </c>
      <c r="G64" s="152">
        <v>32232</v>
      </c>
      <c r="H64" s="152">
        <v>22154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5557</v>
      </c>
      <c r="H65" s="152">
        <v>5915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1031</v>
      </c>
      <c r="H66" s="152">
        <v>1395</v>
      </c>
    </row>
    <row r="67" spans="1:8" ht="15">
      <c r="A67" s="235" t="s">
        <v>206</v>
      </c>
      <c r="B67" s="241" t="s">
        <v>207</v>
      </c>
      <c r="C67" s="151"/>
      <c r="D67" s="151">
        <v>13</v>
      </c>
      <c r="E67" s="237" t="s">
        <v>208</v>
      </c>
      <c r="F67" s="242" t="s">
        <v>209</v>
      </c>
      <c r="G67" s="152">
        <v>356</v>
      </c>
      <c r="H67" s="152">
        <v>433</v>
      </c>
    </row>
    <row r="68" spans="1:8" ht="15">
      <c r="A68" s="235" t="s">
        <v>210</v>
      </c>
      <c r="B68" s="241" t="s">
        <v>211</v>
      </c>
      <c r="C68" s="151">
        <v>61385</v>
      </c>
      <c r="D68" s="151">
        <v>83305</v>
      </c>
      <c r="E68" s="237" t="s">
        <v>212</v>
      </c>
      <c r="F68" s="242" t="s">
        <v>213</v>
      </c>
      <c r="G68" s="152">
        <v>1342</v>
      </c>
      <c r="H68" s="152">
        <v>1512</v>
      </c>
    </row>
    <row r="69" spans="1:8" ht="15">
      <c r="A69" s="235" t="s">
        <v>214</v>
      </c>
      <c r="B69" s="241" t="s">
        <v>215</v>
      </c>
      <c r="C69" s="151">
        <v>9519</v>
      </c>
      <c r="D69" s="151">
        <v>14364</v>
      </c>
      <c r="E69" s="251" t="s">
        <v>77</v>
      </c>
      <c r="F69" s="242" t="s">
        <v>216</v>
      </c>
      <c r="G69" s="152">
        <v>3583</v>
      </c>
      <c r="H69" s="152">
        <v>2526</v>
      </c>
    </row>
    <row r="70" spans="1:8" ht="15">
      <c r="A70" s="235" t="s">
        <v>217</v>
      </c>
      <c r="B70" s="241" t="s">
        <v>218</v>
      </c>
      <c r="C70" s="151">
        <v>11590</v>
      </c>
      <c r="D70" s="151">
        <v>11569</v>
      </c>
      <c r="E70" s="237" t="s">
        <v>219</v>
      </c>
      <c r="F70" s="242" t="s">
        <v>220</v>
      </c>
      <c r="G70" s="152">
        <v>387</v>
      </c>
      <c r="H70" s="152">
        <v>408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115932</v>
      </c>
      <c r="H71" s="161">
        <f>H59+H60+H61+H69+H70</f>
        <v>107429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10621</v>
      </c>
      <c r="D74" s="151">
        <v>6319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93115</v>
      </c>
      <c r="D75" s="155">
        <f>SUM(D67:D74)</f>
        <v>115570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49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>
        <v>49</v>
      </c>
      <c r="E79" s="251" t="s">
        <v>241</v>
      </c>
      <c r="F79" s="261" t="s">
        <v>242</v>
      </c>
      <c r="G79" s="162">
        <f>G71+G74+G75+G76</f>
        <v>115932</v>
      </c>
      <c r="H79" s="162">
        <f>H71+H74+H75+H76</f>
        <v>107429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53700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53700</v>
      </c>
      <c r="D84" s="155">
        <f>D83+D82+D78</f>
        <v>49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887</v>
      </c>
      <c r="D87" s="151">
        <v>356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10280</v>
      </c>
      <c r="D88" s="151">
        <v>5119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569</v>
      </c>
      <c r="D89" s="151">
        <v>1153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11736</v>
      </c>
      <c r="D91" s="155">
        <f>SUM(D87:D90)</f>
        <v>6628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163032</v>
      </c>
      <c r="D93" s="155">
        <f>D64+D75+D84+D91+D92</f>
        <v>134492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247502</v>
      </c>
      <c r="D94" s="164">
        <f>D93+D55</f>
        <v>250140</v>
      </c>
      <c r="E94" s="449" t="s">
        <v>269</v>
      </c>
      <c r="F94" s="289" t="s">
        <v>270</v>
      </c>
      <c r="G94" s="165">
        <f>G36+G39+G55+G79</f>
        <v>247502</v>
      </c>
      <c r="H94" s="165">
        <f>H36+H39+H55+H79</f>
        <v>250140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R366"/>
  <sheetViews>
    <sheetView zoomScalePageLayoutView="0" workbookViewId="0" topLeftCell="A10">
      <selection activeCell="H40" sqref="H40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01.01.2011-31.12.2011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37423</v>
      </c>
      <c r="D9" s="46">
        <v>29396</v>
      </c>
      <c r="E9" s="298" t="s">
        <v>284</v>
      </c>
      <c r="F9" s="549" t="s">
        <v>285</v>
      </c>
      <c r="G9" s="550">
        <v>84137</v>
      </c>
      <c r="H9" s="550">
        <v>98446</v>
      </c>
    </row>
    <row r="10" spans="1:8" ht="12">
      <c r="A10" s="298" t="s">
        <v>286</v>
      </c>
      <c r="B10" s="299" t="s">
        <v>287</v>
      </c>
      <c r="C10" s="46">
        <v>23965</v>
      </c>
      <c r="D10" s="46">
        <v>34179</v>
      </c>
      <c r="E10" s="298" t="s">
        <v>288</v>
      </c>
      <c r="F10" s="549" t="s">
        <v>289</v>
      </c>
      <c r="G10" s="550">
        <v>90730</v>
      </c>
      <c r="H10" s="550">
        <v>74769</v>
      </c>
    </row>
    <row r="11" spans="1:8" ht="12">
      <c r="A11" s="298" t="s">
        <v>290</v>
      </c>
      <c r="B11" s="299" t="s">
        <v>291</v>
      </c>
      <c r="C11" s="46">
        <v>3177</v>
      </c>
      <c r="D11" s="46">
        <v>3121</v>
      </c>
      <c r="E11" s="300" t="s">
        <v>292</v>
      </c>
      <c r="F11" s="549" t="s">
        <v>293</v>
      </c>
      <c r="G11" s="550">
        <v>364</v>
      </c>
      <c r="H11" s="550">
        <v>1624</v>
      </c>
    </row>
    <row r="12" spans="1:8" ht="12">
      <c r="A12" s="298" t="s">
        <v>294</v>
      </c>
      <c r="B12" s="299" t="s">
        <v>295</v>
      </c>
      <c r="C12" s="46">
        <v>24947</v>
      </c>
      <c r="D12" s="46">
        <v>26743</v>
      </c>
      <c r="E12" s="300" t="s">
        <v>77</v>
      </c>
      <c r="F12" s="549" t="s">
        <v>296</v>
      </c>
      <c r="G12" s="550">
        <v>4537</v>
      </c>
      <c r="H12" s="550">
        <v>2258</v>
      </c>
    </row>
    <row r="13" spans="1:18" ht="12">
      <c r="A13" s="298" t="s">
        <v>297</v>
      </c>
      <c r="B13" s="299" t="s">
        <v>298</v>
      </c>
      <c r="C13" s="46">
        <v>3461</v>
      </c>
      <c r="D13" s="46">
        <v>3663</v>
      </c>
      <c r="E13" s="301" t="s">
        <v>50</v>
      </c>
      <c r="F13" s="551" t="s">
        <v>299</v>
      </c>
      <c r="G13" s="548">
        <f>SUM(G9:G12)</f>
        <v>179768</v>
      </c>
      <c r="H13" s="548">
        <f>SUM(H9:H12)</f>
        <v>177097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85408</v>
      </c>
      <c r="D14" s="46">
        <v>70700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-285</v>
      </c>
      <c r="D15" s="47">
        <v>-186</v>
      </c>
      <c r="E15" s="296" t="s">
        <v>304</v>
      </c>
      <c r="F15" s="554" t="s">
        <v>305</v>
      </c>
      <c r="G15" s="550">
        <v>111</v>
      </c>
      <c r="H15" s="550"/>
    </row>
    <row r="16" spans="1:8" ht="12">
      <c r="A16" s="298" t="s">
        <v>306</v>
      </c>
      <c r="B16" s="299" t="s">
        <v>307</v>
      </c>
      <c r="C16" s="47">
        <v>9208</v>
      </c>
      <c r="D16" s="47">
        <v>2641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187304</v>
      </c>
      <c r="D19" s="49">
        <f>SUM(D9:D15)+D16</f>
        <v>170257</v>
      </c>
      <c r="E19" s="304" t="s">
        <v>316</v>
      </c>
      <c r="F19" s="552" t="s">
        <v>317</v>
      </c>
      <c r="G19" s="550">
        <v>3463</v>
      </c>
      <c r="H19" s="550">
        <v>3757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126</v>
      </c>
      <c r="H20" s="550">
        <v>136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4746</v>
      </c>
      <c r="D22" s="46">
        <v>4990</v>
      </c>
      <c r="E22" s="304" t="s">
        <v>325</v>
      </c>
      <c r="F22" s="552" t="s">
        <v>326</v>
      </c>
      <c r="G22" s="550">
        <v>27</v>
      </c>
      <c r="H22" s="550">
        <v>29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3810</v>
      </c>
      <c r="H23" s="550">
        <v>7</v>
      </c>
    </row>
    <row r="24" spans="1:18" ht="12">
      <c r="A24" s="298" t="s">
        <v>331</v>
      </c>
      <c r="B24" s="305" t="s">
        <v>332</v>
      </c>
      <c r="C24" s="46">
        <v>72</v>
      </c>
      <c r="D24" s="46">
        <v>72</v>
      </c>
      <c r="E24" s="301" t="s">
        <v>102</v>
      </c>
      <c r="F24" s="554" t="s">
        <v>333</v>
      </c>
      <c r="G24" s="548">
        <f>SUM(G19:G23)</f>
        <v>7426</v>
      </c>
      <c r="H24" s="548">
        <f>SUM(H19:H23)</f>
        <v>3929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3493</v>
      </c>
      <c r="D25" s="46">
        <v>861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8311</v>
      </c>
      <c r="D26" s="49">
        <f>SUM(D22:D25)</f>
        <v>5923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195615</v>
      </c>
      <c r="D28" s="50">
        <f>D26+D19</f>
        <v>176180</v>
      </c>
      <c r="E28" s="127" t="s">
        <v>338</v>
      </c>
      <c r="F28" s="554" t="s">
        <v>339</v>
      </c>
      <c r="G28" s="548">
        <f>G13+G15+G24</f>
        <v>187305</v>
      </c>
      <c r="H28" s="548">
        <f>H13+H15+H24</f>
        <v>181026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4846</v>
      </c>
      <c r="E30" s="127" t="s">
        <v>342</v>
      </c>
      <c r="F30" s="554" t="s">
        <v>343</v>
      </c>
      <c r="G30" s="53">
        <f>IF((C28-G28)&gt;0,C28-G28,0)</f>
        <v>8310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195615</v>
      </c>
      <c r="D33" s="49">
        <f>D28+D31+D32</f>
        <v>176180</v>
      </c>
      <c r="E33" s="127" t="s">
        <v>352</v>
      </c>
      <c r="F33" s="554" t="s">
        <v>353</v>
      </c>
      <c r="G33" s="53">
        <f>G32+G31+G28</f>
        <v>187305</v>
      </c>
      <c r="H33" s="53">
        <f>H32+H31+H28</f>
        <v>181026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4846</v>
      </c>
      <c r="E34" s="128" t="s">
        <v>356</v>
      </c>
      <c r="F34" s="554" t="s">
        <v>357</v>
      </c>
      <c r="G34" s="548">
        <f>IF((C33-G33)&gt;0,C33-G33,0)</f>
        <v>8310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612</v>
      </c>
      <c r="D35" s="49">
        <f>D36+D37+D38</f>
        <v>399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612</v>
      </c>
      <c r="D36" s="46">
        <v>329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70</v>
      </c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4447</v>
      </c>
      <c r="E39" s="313" t="s">
        <v>368</v>
      </c>
      <c r="F39" s="557" t="s">
        <v>369</v>
      </c>
      <c r="G39" s="558">
        <f>IF(G34&gt;0,IF(C35+G34&lt;0,0,C35+G34),IF(C34-C35&lt;0,C35-C34,0))</f>
        <v>8922</v>
      </c>
      <c r="H39" s="558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50">
        <v>387</v>
      </c>
      <c r="H40" s="550">
        <v>215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4662</v>
      </c>
      <c r="E41" s="127" t="s">
        <v>375</v>
      </c>
      <c r="F41" s="570" t="s">
        <v>376</v>
      </c>
      <c r="G41" s="52">
        <f>IF(C39=0,IF(G39-G40&gt;0,G39-G40+C40,0),IF(C39-C40&lt;0,C40-C39+G40,0))</f>
        <v>8535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196227</v>
      </c>
      <c r="D42" s="53">
        <f>D33+D35+D39</f>
        <v>181026</v>
      </c>
      <c r="E42" s="128" t="s">
        <v>379</v>
      </c>
      <c r="F42" s="129" t="s">
        <v>380</v>
      </c>
      <c r="G42" s="53">
        <f>G39+G33</f>
        <v>196227</v>
      </c>
      <c r="H42" s="53">
        <f>H39+H33</f>
        <v>181026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M102"/>
  <sheetViews>
    <sheetView zoomScalePageLayoutView="0" workbookViewId="0" topLeftCell="A10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01.01.2011-31.12.2011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204672</v>
      </c>
      <c r="D10" s="54">
        <v>186529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-167433</v>
      </c>
      <c r="D11" s="54">
        <v>-174799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-32245</v>
      </c>
      <c r="D13" s="54">
        <v>-35072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-449</v>
      </c>
      <c r="D14" s="54">
        <v>-1044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-785</v>
      </c>
      <c r="D15" s="54">
        <v>-1774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-3077</v>
      </c>
      <c r="D19" s="54">
        <v>-1794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683</v>
      </c>
      <c r="D20" s="55">
        <f>SUM(D10:D19)</f>
        <v>-27954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-534</v>
      </c>
      <c r="D22" s="54">
        <v>-10757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608</v>
      </c>
      <c r="D23" s="54">
        <v>314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-15646</v>
      </c>
      <c r="D24" s="54">
        <v>-19443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12231</v>
      </c>
      <c r="D25" s="54">
        <v>15932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16924</v>
      </c>
      <c r="D28" s="54">
        <v>6058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125</v>
      </c>
      <c r="D29" s="54">
        <v>136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-1094</v>
      </c>
      <c r="D31" s="54">
        <v>-3838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12614</v>
      </c>
      <c r="D32" s="55">
        <f>SUM(D22:D31)</f>
        <v>-11598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23</v>
      </c>
      <c r="D34" s="54">
        <v>11099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57803</v>
      </c>
      <c r="D36" s="54">
        <v>78629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-58723</v>
      </c>
      <c r="D37" s="54">
        <v>-58125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-1225</v>
      </c>
      <c r="D38" s="54">
        <v>-2294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-5122</v>
      </c>
      <c r="D39" s="54">
        <v>-5032</v>
      </c>
      <c r="E39" s="130"/>
      <c r="F39" s="130"/>
    </row>
    <row r="40" spans="1:6" ht="12">
      <c r="A40" s="332" t="s">
        <v>443</v>
      </c>
      <c r="B40" s="333" t="s">
        <v>444</v>
      </c>
      <c r="C40" s="54">
        <v>-940</v>
      </c>
      <c r="D40" s="54">
        <v>-1464</v>
      </c>
      <c r="E40" s="130"/>
      <c r="F40" s="130"/>
    </row>
    <row r="41" spans="1:8" ht="12">
      <c r="A41" s="332" t="s">
        <v>445</v>
      </c>
      <c r="B41" s="333" t="s">
        <v>446</v>
      </c>
      <c r="C41" s="54">
        <v>-5</v>
      </c>
      <c r="D41" s="54">
        <v>-12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-8189</v>
      </c>
      <c r="D42" s="55">
        <f>SUM(D34:D41)</f>
        <v>22801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5108</v>
      </c>
      <c r="D43" s="55">
        <f>D42+D32+D20</f>
        <v>-16751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6628</v>
      </c>
      <c r="D44" s="132">
        <v>23379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11736</v>
      </c>
      <c r="D45" s="55">
        <f>D44+D43</f>
        <v>6628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11167</v>
      </c>
      <c r="D46" s="56">
        <v>5475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569</v>
      </c>
      <c r="D47" s="56">
        <v>1153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W537"/>
  <sheetViews>
    <sheetView zoomScalePageLayoutView="0" workbookViewId="0" topLeftCell="A13">
      <selection activeCell="H19" sqref="H19: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01.01.2011-31.12.2011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993</v>
      </c>
      <c r="I11" s="58">
        <f>'справка №1-БАЛАНС'!H28+'справка №1-БАЛАНС'!H31</f>
        <v>17913</v>
      </c>
      <c r="J11" s="58">
        <f>'справка №1-БАЛАНС'!H29+'справка №1-БАЛАНС'!H32</f>
        <v>0</v>
      </c>
      <c r="K11" s="60"/>
      <c r="L11" s="344">
        <f>SUM(C11:K11)</f>
        <v>106295</v>
      </c>
      <c r="M11" s="58">
        <f>'справка №1-БАЛАНС'!H39</f>
        <v>6237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993</v>
      </c>
      <c r="I15" s="61">
        <f t="shared" si="2"/>
        <v>17913</v>
      </c>
      <c r="J15" s="61">
        <f t="shared" si="2"/>
        <v>0</v>
      </c>
      <c r="K15" s="61">
        <f t="shared" si="2"/>
        <v>0</v>
      </c>
      <c r="L15" s="344">
        <f t="shared" si="1"/>
        <v>106295</v>
      </c>
      <c r="M15" s="61">
        <f t="shared" si="2"/>
        <v>6237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-8535</v>
      </c>
      <c r="K16" s="60"/>
      <c r="L16" s="344">
        <f t="shared" si="1"/>
        <v>-8535</v>
      </c>
      <c r="M16" s="60">
        <v>-387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107</v>
      </c>
      <c r="I17" s="62">
        <f t="shared" si="3"/>
        <v>-107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107</v>
      </c>
      <c r="I19" s="60">
        <v>-107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-504</v>
      </c>
      <c r="J28" s="60"/>
      <c r="K28" s="60"/>
      <c r="L28" s="344">
        <f t="shared" si="1"/>
        <v>-504</v>
      </c>
      <c r="M28" s="60">
        <f>271-4010+67</f>
        <v>-3672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38090</v>
      </c>
      <c r="G29" s="59">
        <f t="shared" si="6"/>
        <v>0</v>
      </c>
      <c r="H29" s="59">
        <f t="shared" si="6"/>
        <v>1100</v>
      </c>
      <c r="I29" s="59">
        <f t="shared" si="6"/>
        <v>17302</v>
      </c>
      <c r="J29" s="59">
        <f t="shared" si="6"/>
        <v>-8535</v>
      </c>
      <c r="K29" s="59">
        <f t="shared" si="6"/>
        <v>0</v>
      </c>
      <c r="L29" s="344">
        <f t="shared" si="1"/>
        <v>97256</v>
      </c>
      <c r="M29" s="59">
        <f t="shared" si="6"/>
        <v>2178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38090</v>
      </c>
      <c r="G32" s="59">
        <f t="shared" si="7"/>
        <v>0</v>
      </c>
      <c r="H32" s="59">
        <f t="shared" si="7"/>
        <v>1100</v>
      </c>
      <c r="I32" s="59">
        <f t="shared" si="7"/>
        <v>17302</v>
      </c>
      <c r="J32" s="59">
        <f t="shared" si="7"/>
        <v>-8535</v>
      </c>
      <c r="K32" s="59">
        <f t="shared" si="7"/>
        <v>0</v>
      </c>
      <c r="L32" s="344">
        <f t="shared" si="1"/>
        <v>97256</v>
      </c>
      <c r="M32" s="59">
        <f>M29+M30+M31</f>
        <v>2178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ИКОНОМИЧЕСКА ГРУПА "ЕНЕМОНА"АД, КОЗЛОДУЙ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01.01.2011-31.12.2011</v>
      </c>
      <c r="D3" s="613"/>
      <c r="E3" s="613"/>
      <c r="F3" s="485"/>
      <c r="G3" s="485"/>
      <c r="H3" s="485"/>
      <c r="I3" s="485"/>
      <c r="J3" s="485"/>
      <c r="K3" s="485"/>
      <c r="L3" s="485"/>
      <c r="M3" s="614" t="s">
        <v>3</v>
      </c>
      <c r="N3" s="614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9" t="s">
        <v>463</v>
      </c>
      <c r="B5" s="600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1"/>
      <c r="B6" s="602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01.01.2011-31.12.2011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01.01.2011-31.12.2011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9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01.01.2011-31.12.2011</v>
      </c>
      <c r="C6" s="631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2010-06-21T04:47:51Z</cp:lastPrinted>
  <dcterms:created xsi:type="dcterms:W3CDTF">2000-06-29T12:02:40Z</dcterms:created>
  <dcterms:modified xsi:type="dcterms:W3CDTF">2012-02-29T15:11:37Z</dcterms:modified>
  <cp:category/>
  <cp:version/>
  <cp:contentType/>
  <cp:contentStatus/>
</cp:coreProperties>
</file>