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150" windowWidth="9645" windowHeight="7665" tabRatio="75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<sst xmlns="http://schemas.openxmlformats.org/spreadsheetml/2006/main" count="4294" uniqueCount="1006">
  <si>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</si>
  <si>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</si>
  <si>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</si>
  <si>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</si>
  <si>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</si>
  <si>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</si>
  <si>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</si>
  <si>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</si>
  <si>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</si>
  <si>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</si>
  <si>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</si>
  <si>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</si>
  <si>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</si>
  <si>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</si>
  <si>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</si>
  <si>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</si>
  <si>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</si>
  <si>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</si>
  <si>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</si>
  <si>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</si>
  <si>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</si>
  <si>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</si>
  <si>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</si>
  <si>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</si>
  <si>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</si>
  <si>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</si>
  <si>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</si>
  <si>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</si>
  <si>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</si>
  <si>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</si>
  <si>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</si>
  <si>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</si>
  <si>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</si>
  <si>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</si>
  <si>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</si>
  <si>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</si>
  <si>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</si>
  <si>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</si>
  <si>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</si>
  <si>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</si>
  <si>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</si>
  <si>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</si>
  <si>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</si>
  <si>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</si>
  <si>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</si>
  <si>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</si>
  <si>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</si>
  <si>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</si>
  <si>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</si>
  <si>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</si>
  <si>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</si>
  <si>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</si>
  <si>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</si>
  <si>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</si>
  <si>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</si>
  <si>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</si>
  <si>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</si>
  <si>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</si>
  <si>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</si>
  <si>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</si>
  <si>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</si>
  <si>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</si>
  <si>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</si>
  <si>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</si>
  <si>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</si>
  <si>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</si>
  <si>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</si>
  <si>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</si>
  <si>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</si>
  <si>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</si>
  <si>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</si>
  <si>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</si>
  <si>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</si>
  <si>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</si>
  <si>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</si>
  <si>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</si>
  <si>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</si>
  <si>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</si>
  <si>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</si>
  <si>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</si>
  <si>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</si>
  <si>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</si>
  <si>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</si>
  <si>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</si>
  <si>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</si>
  <si>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</si>
  <si>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</si>
  <si>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</si>
  <si>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</si>
  <si>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</si>
  <si>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</si>
  <si>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</si>
  <si>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</si>
  <si>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</si>
  <si>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</si>
  <si>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</si>
  <si>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</si>
  <si>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</si>
  <si>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</si>
  <si>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</si>
  <si>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</si>
  <si>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</si>
  <si>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</si>
  <si>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</si>
  <si>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</si>
  <si>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</si>
  <si>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</si>
  <si>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</si>
  <si>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</si>
  <si>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</si>
  <si>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</si>
  <si>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</si>
  <si>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</si>
  <si>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</si>
  <si>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</si>
  <si>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</si>
  <si>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</si>
  <si>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</si>
  <si>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</si>
  <si>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</si>
  <si>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</si>
  <si>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</si>
  <si>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</si>
  <si>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</si>
  <si>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</si>
  <si>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</si>
  <si>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</si>
  <si>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</si>
  <si>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</si>
  <si>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</si>
  <si>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</si>
  <si>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</si>
  <si>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</si>
  <si>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</si>
  <si>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</si>
  <si>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</si>
  <si>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</si>
  <si>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</si>
  <si>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</si>
  <si>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</si>
  <si>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</si>
  <si>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</si>
  <si>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</si>
  <si>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</si>
  <si>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</si>
  <si>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</si>
  <si>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</si>
  <si>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</si>
  <si>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</si>
  <si>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</si>
  <si>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</si>
  <si>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</si>
  <si>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</si>
  <si>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</si>
  <si>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</si>
  <si>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</si>
  <si>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</si>
  <si>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</si>
  <si>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</si>
  <si>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</si>
  <si>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</si>
  <si>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</si>
  <si>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</si>
  <si>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</si>
  <si>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</si>
  <si>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</si>
  <si>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</si>
  <si>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</si>
  <si>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</si>
  <si>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</si>
  <si>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</si>
  <si>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</si>
  <si>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</si>
  <si>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</si>
  <si>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</si>
  <si>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</si>
  <si>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</si>
  <si>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</si>
  <si>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</si>
  <si>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</si>
  <si>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</si>
  <si>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</si>
  <si>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</si>
  <si>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</si>
  <si>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</si>
  <si>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</si>
  <si>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</si>
  <si>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</si>
  <si>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</si>
  <si>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</si>
  <si>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</si>
  <si>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</si>
  <si>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</si>
  <si>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</si>
  <si>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</si>
  <si>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</si>
  <si>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</si>
  <si>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</si>
  <si>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</si>
  <si>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</si>
  <si>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</si>
  <si>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</si>
  <si>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</si>
  <si>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</si>
  <si>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</si>
  <si>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</si>
  <si>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</si>
  <si>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</si>
  <si>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</si>
  <si>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</si>
  <si>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</si>
  <si>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</si>
  <si>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</si>
  <si>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</si>
  <si>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</si>
  <si>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</si>
  <si>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</si>
  <si>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</si>
  <si>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</si>
  <si>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</si>
  <si>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</si>
  <si>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</si>
  <si>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</si>
  <si>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</si>
  <si>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</si>
  <si>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</si>
  <si>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</si>
  <si>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</si>
  <si>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</si>
  <si>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</si>
  <si>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</si>
  <si>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</si>
  <si>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</si>
  <si>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</si>
  <si>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</si>
  <si>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</si>
  <si>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</si>
  <si>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</si>
  <si>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</si>
  <si>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</si>
  <si>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</si>
  <si>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</si>
  <si>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</si>
  <si>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</si>
  <si>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</si>
  <si>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</si>
  <si>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</si>
  <si>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</si>
  <si>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</si>
  <si>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</si>
  <si>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</si>
  <si>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</si>
  <si>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</si>
  <si>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</si>
  <si>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</si>
  <si>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</si>
  <si>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</si>
  <si>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</si>
  <si>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</si>
  <si>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</si>
  <si>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</si>
  <si>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</si>
  <si>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</si>
  <si>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</si>
  <si>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</si>
  <si>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</si>
  <si>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</si>
  <si>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</si>
  <si>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</si>
  <si>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</si>
  <si>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</si>
  <si>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</si>
  <si>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</si>
  <si>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</si>
  <si>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</si>
  <si>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</si>
  <si>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</si>
  <si>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</si>
  <si>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</si>
  <si>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</si>
  <si>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</si>
  <si>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</si>
  <si>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</si>
  <si>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</si>
  <si>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</si>
  <si>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</si>
  <si>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</si>
  <si>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</si>
  <si>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</si>
  <si>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</si>
  <si>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</si>
  <si>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</si>
  <si>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</si>
  <si>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</si>
  <si>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</si>
  <si>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</si>
  <si>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</si>
  <si>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</si>
  <si>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</si>
  <si>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</si>
  <si>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</si>
  <si>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</si>
  <si>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</si>
  <si>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</si>
  <si>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</si>
  <si>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</si>
  <si>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</si>
  <si>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</si>
  <si>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</si>
  <si>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</si>
  <si>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</si>
  <si>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</si>
  <si>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</si>
  <si>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</si>
  <si>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</si>
  <si>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</si>
  <si>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</si>
  <si>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</si>
  <si>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</si>
  <si>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</si>
  <si>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</si>
  <si>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</si>
  <si>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</si>
  <si>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</si>
  <si>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</si>
  <si>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</si>
  <si>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</si>
  <si>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</si>
  <si>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</si>
  <si>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</si>
  <si>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</si>
  <si>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</si>
  <si>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</si>
  <si>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</si>
  <si>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</si>
  <si>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</si>
  <si>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</si>
  <si>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</si>
  <si>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</si>
  <si>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</si>
  <si>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</si>
  <si>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</si>
  <si>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</si>
  <si>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</si>
  <si>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</si>
  <si>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</si>
  <si>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</si>
  <si>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</si>
  <si>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</si>
  <si>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</si>
  <si>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</si>
  <si>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</si>
  <si>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</si>
  <si>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</si>
  <si>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</si>
  <si>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</si>
  <si>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</si>
  <si>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</si>
  <si>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</si>
  <si>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</si>
  <si>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</si>
  <si>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</si>
  <si>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</si>
  <si>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</si>
  <si>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</si>
  <si>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</si>
  <si>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</si>
  <si>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</si>
  <si>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</si>
  <si>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</si>
  <si>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</si>
  <si>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</si>
  <si>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</si>
  <si>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</si>
  <si>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</si>
  <si>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</si>
  <si>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</si>
  <si>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</si>
  <si>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</si>
  <si>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</si>
  <si>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</si>
  <si>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</si>
  <si>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</si>
  <si>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</si>
  <si>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</si>
  <si>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</si>
  <si>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</si>
  <si>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</si>
  <si>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</si>
  <si>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</si>
  <si>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</si>
  <si>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</si>
  <si>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</si>
  <si>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</si>
  <si>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</si>
  <si>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</si>
  <si>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</si>
  <si>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</si>
  <si>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</si>
  <si>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</si>
  <si>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</si>
  <si>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</si>
  <si>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</si>
  <si>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</si>
  <si>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</si>
  <si>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</si>
  <si>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</si>
  <si>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</si>
  <si>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</si>
  <si>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</si>
  <si>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</si>
  <si>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</si>
  <si>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</si>
  <si>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</si>
  <si>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</si>
  <si>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</si>
  <si>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</si>
  <si>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</si>
  <si>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</si>
  <si>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</si>
  <si>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</si>
  <si>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</si>
  <si>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</si>
  <si>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</si>
  <si>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</si>
  <si>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</si>
  <si>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</si>
  <si>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</si>
  <si>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</si>
  <si>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</si>
  <si>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</si>
  <si>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</si>
  <si>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</si>
  <si>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</si>
  <si>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</si>
  <si>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</si>
  <si>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</si>
  <si>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</si>
  <si>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</si>
  <si>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</si>
  <si>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</si>
  <si>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</si>
  <si>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</si>
  <si>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</si>
  <si>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</si>
  <si>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</si>
  <si>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</si>
  <si>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</si>
  <si>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</si>
  <si>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</si>
  <si>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</si>
  <si>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</si>
  <si>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</si>
  <si>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</si>
  <si>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</si>
  <si>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</si>
  <si>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</si>
  <si>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</si>
  <si>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</si>
  <si>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</si>
  <si>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</si>
  <si>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</si>
  <si>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</si>
  <si>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</si>
  <si>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</si>
  <si>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</si>
  <si>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</si>
  <si>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</si>
  <si>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</si>
  <si>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</si>
  <si>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</si>
  <si>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</si>
  <si>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</si>
  <si>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</si>
  <si>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</si>
  <si>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</si>
  <si>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</si>
  <si>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</si>
  <si>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</si>
  <si>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</si>
  <si>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</si>
  <si>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</si>
  <si>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</si>
  <si>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</si>
  <si>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</si>
  <si>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</si>
  <si>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</si>
  <si>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</si>
  <si>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</si>
  <si>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</si>
  <si>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</si>
  <si>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</si>
  <si>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</si>
  <si>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</si>
  <si>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</si>
  <si>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</si>
  <si>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</si>
  <si>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</si>
  <si>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</si>
  <si>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</si>
  <si>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</si>
  <si>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</si>
  <si>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</si>
  <si>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</si>
  <si>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</si>
  <si>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</si>
  <si>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</si>
  <si>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</si>
  <si>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</si>
  <si>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</si>
  <si>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</si>
  <si>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</si>
  <si>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</si>
  <si>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</si>
  <si>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</si>
  <si>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</si>
  <si>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</si>
  <si>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</si>
  <si>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</si>
  <si>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</si>
  <si>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</si>
  <si>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</si>
  <si>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</si>
  <si>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</si>
  <si>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</si>
  <si>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</si>
  <si>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</si>
  <si>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</si>
  <si>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</si>
  <si>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</si>
  <si>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</si>
  <si>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</si>
  <si>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</si>
  <si>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</si>
  <si>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</si>
  <si>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</si>
  <si>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</si>
  <si>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</si>
  <si>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</si>
  <si>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</si>
  <si>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</si>
  <si>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</si>
  <si>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</si>
  <si>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</si>
  <si>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</si>
  <si>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</si>
  <si>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</si>
  <si>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</si>
  <si>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</si>
  <si>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</si>
  <si>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</si>
  <si>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</si>
  <si>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</si>
  <si>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</si>
  <si>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</si>
  <si>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</si>
  <si>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</si>
  <si>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</si>
  <si>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</si>
  <si>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</si>
  <si>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</si>
  <si>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</si>
  <si>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</si>
  <si>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</si>
  <si>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</si>
  <si>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</si>
  <si>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</si>
  <si>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</si>
  <si>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</si>
  <si>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</si>
  <si>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</si>
  <si>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</si>
  <si>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</si>
  <si>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</si>
  <si>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</si>
  <si>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</si>
  <si>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</si>
  <si>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</si>
  <si>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</si>
  <si>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</si>
  <si>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</si>
  <si>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</si>
  <si>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</si>
  <si>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</si>
  <si>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</si>
  <si>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</si>
  <si>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</si>
  <si>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</si>
  <si>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</si>
  <si>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</si>
  <si>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</si>
  <si>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</si>
  <si>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</si>
  <si>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</si>
  <si>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</si>
  <si>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</si>
  <si>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</si>
  <si>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</si>
  <si>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</si>
  <si>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</si>
  <si>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</si>
  <si>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</si>
  <si>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</si>
  <si>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</si>
  <si>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</si>
  <si>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</si>
  <si>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</si>
  <si>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</si>
  <si>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</si>
  <si>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</si>
  <si>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</si>
  <si>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</si>
  <si>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</si>
  <si>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</si>
  <si>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</si>
  <si>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</si>
  <si>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</si>
  <si>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</si>
  <si>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</si>
  <si>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</si>
  <si>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</si>
  <si>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</si>
  <si>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</si>
  <si>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</si>
  <si>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</si>
  <si>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</si>
  <si>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</si>
  <si>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</si>
  <si>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</si>
  <si>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</si>
  <si>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</si>
  <si>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</si>
  <si>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</si>
  <si>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</si>
  <si>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</si>
  <si>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</si>
  <si>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</si>
  <si>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</si>
  <si>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</si>
  <si>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</si>
  <si>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</si>
  <si>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</si>
  <si>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</si>
  <si>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</si>
  <si>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</si>
  <si>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</si>
  <si>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</si>
  <si>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</si>
  <si>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</si>
  <si>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</si>
  <si>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</si>
  <si>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</si>
  <si>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</si>
  <si>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</si>
  <si>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</si>
  <si>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</si>
  <si>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</si>
  <si>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</si>
  <si>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</si>
  <si>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</si>
  <si>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</si>
  <si>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</si>
  <si>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</si>
  <si>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</si>
  <si>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</si>
  <si>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</si>
  <si>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</si>
  <si>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</si>
  <si>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</si>
  <si>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</si>
  <si>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</si>
  <si>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</si>
  <si>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</si>
  <si>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</si>
  <si>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</si>
  <si>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</si>
  <si>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</si>
  <si>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</si>
  <si>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</si>
  <si>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</si>
  <si>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</si>
  <si>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</si>
  <si>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</si>
  <si>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</si>
  <si>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</si>
  <si>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</si>
  <si>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</si>
  <si>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</si>
  <si>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</si>
  <si>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</si>
  <si>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</si>
  <si>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</si>
  <si>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</si>
  <si>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</si>
  <si>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</si>
  <si>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</si>
  <si>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</si>
  <si>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</si>
  <si>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</si>
  <si>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</si>
  <si>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</si>
  <si>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</si>
  <si>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</si>
  <si>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</si>
  <si>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</si>
  <si>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</si>
  <si>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</si>
  <si>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</si>
  <si>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</si>
  <si>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</si>
  <si>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</si>
  <si>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</si>
  <si>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</si>
  <si>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</si>
  <si>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</si>
  <si>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</si>
  <si>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</si>
  <si>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</si>
  <si>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</si>
  <si>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</si>
  <si>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</si>
  <si>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</si>
  <si>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</si>
  <si>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</si>
  <si>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</si>
  <si>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</si>
  <si>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</si>
  <si>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</si>
  <si>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</si>
  <si>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</si>
  <si>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</si>
  <si>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</si>
  <si>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</si>
  <si>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</si>
  <si>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</si>
  <si>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</si>
  <si>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</si>
  <si>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</si>
  <si>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</si>
  <si>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</si>
  <si>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</si>
  <si>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</si>
  <si>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</si>
  <si>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</si>
  <si>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</si>
  <si>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</si>
  <si>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</si>
  <si>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</si>
  <si>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</si>
  <si>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</si>
  <si>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</si>
  <si>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</si>
  <si>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</si>
  <si>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</si>
  <si>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</si>
  <si>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</si>
  <si>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</si>
  <si>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</si>
  <si>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</si>
  <si>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</si>
  <si>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</si>
  <si>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</si>
  <si>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</si>
  <si>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</si>
  <si>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</si>
  <si>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</si>
  <si>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</si>
  <si>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</si>
  <si>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</si>
  <si>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</si>
  <si>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</si>
  <si>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</si>
  <si>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</si>
  <si>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</si>
  <si>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</si>
  <si>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</si>
  <si>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</si>
  <si>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</si>
  <si>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</si>
  <si>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</si>
  <si>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</si>
  <si>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</si>
  <si>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</si>
  <si>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</si>
  <si>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</si>
  <si>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</si>
  <si>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</si>
  <si>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</si>
  <si>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</si>
  <si>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</si>
  <si>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</si>
  <si>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</si>
  <si>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</si>
  <si>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</si>
  <si>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</si>
  <si>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</si>
  <si>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</si>
  <si>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</si>
  <si>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</si>
  <si>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</si>
  <si>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</si>
  <si>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</si>
  <si>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</si>
  <si>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</si>
  <si>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</si>
  <si>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</si>
  <si>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</si>
  <si>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</si>
  <si>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</si>
  <si>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</si>
  <si>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</si>
  <si>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</si>
  <si>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</si>
  <si>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</si>
  <si>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</si>
  <si>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</si>
  <si>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</si>
  <si>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</si>
  <si>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</si>
  <si>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</si>
  <si>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</si>
  <si>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</si>
  <si>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</si>
  <si>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</si>
  <si>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</si>
  <si>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</si>
  <si>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</si>
  <si>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</si>
  <si>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</si>
  <si>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</si>
  <si>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</si>
  <si>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</si>
  <si>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</si>
  <si>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</si>
  <si>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</si>
  <si>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</si>
  <si>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</si>
  <si>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</si>
  <si>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</si>
  <si>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</si>
  <si>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</si>
  <si>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</si>
  <si>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</si>
  <si>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</si>
  <si>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</si>
  <si>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</si>
  <si>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</si>
  <si>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</si>
  <si>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</si>
  <si>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</si>
  <si>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</si>
  <si>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</si>
  <si>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</si>
  <si>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</si>
  <si>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</si>
  <si>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</si>
  <si>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</si>
  <si>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</si>
  <si>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</si>
  <si>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</si>
  <si>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</si>
  <si>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</si>
  <si>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</si>
  <si>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</si>
  <si>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</si>
  <si>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</si>
  <si>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</si>
  <si>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</si>
  <si>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</si>
  <si>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</si>
  <si>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</si>
  <si>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</si>
  <si>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</si>
  <si>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</si>
  <si>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</si>
  <si>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</si>
  <si>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</si>
  <si>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</si>
  <si>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</si>
  <si>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</si>
  <si>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</si>
  <si>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</si>
  <si>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</si>
  <si>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</si>
  <si>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</si>
  <si>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</si>
  <si>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</si>
  <si>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</si>
  <si>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</si>
  <si>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</si>
  <si>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</si>
  <si>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</si>
  <si>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</si>
  <si>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</si>
  <si>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</si>
  <si>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</si>
  <si>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</si>
  <si>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</si>
  <si>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</si>
  <si>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</si>
  <si>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</si>
  <si>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</si>
  <si>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</si>
  <si>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</si>
  <si>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</si>
  <si>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</si>
  <si>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</si>
  <si>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</si>
  <si>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</si>
  <si>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</si>
  <si>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</si>
  <si>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</si>
  <si>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</si>
  <si>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</si>
  <si>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</si>
  <si>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</si>
  <si>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</si>
  <si>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</si>
  <si>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</si>
  <si>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</si>
  <si>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</si>
  <si>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</si>
  <si>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</si>
  <si>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</si>
  <si>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</si>
  <si>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</si>
  <si>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</si>
  <si>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</si>
  <si>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</si>
  <si>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</si>
  <si>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</si>
  <si>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</si>
  <si>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</si>
  <si>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</si>
  <si>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</si>
  <si>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</si>
  <si>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</si>
  <si>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</si>
  <si>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</si>
  <si>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</si>
  <si>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</si>
  <si>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</si>
  <si>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</si>
  <si>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</si>
  <si>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</si>
  <si>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</si>
  <si>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</si>
  <si>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</si>
  <si>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</si>
  <si>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</si>
  <si>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</si>
  <si>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</si>
  <si>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</si>
  <si>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</si>
  <si>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</si>
  <si>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</si>
  <si>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</si>
  <si>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</si>
  <si>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</si>
  <si>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</si>
  <si>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</si>
  <si>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</si>
  <si>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</si>
  <si>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</si>
  <si>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</si>
  <si>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</si>
  <si>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</si>
  <si>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</si>
  <si>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</si>
  <si>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</si>
  <si>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</si>
  <si>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</si>
  <si>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</si>
  <si>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</si>
  <si>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</si>
  <si>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</si>
  <si>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</si>
  <si>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</si>
  <si>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</si>
  <si>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</si>
  <si>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</si>
  <si>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</si>
  <si>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</si>
  <si>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</si>
  <si>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</si>
  <si>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</si>
  <si>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</si>
  <si>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</si>
  <si>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</si>
  <si>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</si>
  <si>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</si>
  <si>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</si>
  <si>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</si>
  <si>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</si>
  <si>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</si>
  <si>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</si>
  <si>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</si>
  <si>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</si>
  <si>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</si>
  <si>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</si>
  <si>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</si>
  <si>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</si>
  <si>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</si>
  <si>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</si>
  <si>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</si>
  <si>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Гергана Попова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</si>
</sst>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2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66" applyNumberFormat="1" applyFont="1" applyFill="1" applyBorder="1" applyAlignment="1" applyProtection="1">
      <alignment vertical="top" wrapText="1"/>
      <protection locked="0"/>
    </xf>
    <xf numFmtId="1" fontId="23" fillId="40" borderId="53" xfId="66" applyNumberFormat="1" applyFont="1" applyFill="1" applyBorder="1" applyAlignment="1" applyProtection="1">
      <alignment vertical="top" wrapText="1"/>
      <protection locked="0"/>
    </xf>
    <xf numFmtId="1" fontId="24" fillId="40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9" sqref="B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43179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Попова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45501</v>
      </c>
      <c r="D6" s="675">
        <f aca="true" t="shared" si="0" ref="D6:D15">C6-E6</f>
        <v>0</v>
      </c>
      <c r="E6" s="674">
        <f>'1-Баланс'!G95</f>
        <v>45501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40691</v>
      </c>
      <c r="D7" s="675">
        <f t="shared" si="0"/>
        <v>35909</v>
      </c>
      <c r="E7" s="674">
        <f>'1-Баланс'!G18</f>
        <v>4782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114</v>
      </c>
      <c r="D8" s="675">
        <f t="shared" si="0"/>
        <v>0</v>
      </c>
      <c r="E8" s="674">
        <f>ABS('2-Отчет за доходите'!C44)-ABS('2-Отчет за доходите'!G44)</f>
        <v>114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293</v>
      </c>
      <c r="D9" s="675">
        <f t="shared" si="0"/>
        <v>0</v>
      </c>
      <c r="E9" s="674">
        <f>'3-Отчет за паричния поток'!C45</f>
        <v>293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1411</v>
      </c>
      <c r="D10" s="675">
        <f t="shared" si="0"/>
        <v>0</v>
      </c>
      <c r="E10" s="674">
        <f>'3-Отчет за паричния поток'!C46</f>
        <v>1411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40691</v>
      </c>
      <c r="D11" s="675">
        <f t="shared" si="0"/>
        <v>0</v>
      </c>
      <c r="E11" s="674">
        <f>'4-Отчет за собствения капитал'!L34</f>
        <v>40691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3470</v>
      </c>
      <c r="D12" s="675">
        <f t="shared" si="0"/>
        <v>0</v>
      </c>
      <c r="E12" s="674">
        <f>'Справка 5'!C27+'Справка 5'!C97</f>
        <v>3470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4</v>
      </c>
      <c r="D15" s="675">
        <f t="shared" si="0"/>
        <v>0</v>
      </c>
      <c r="E15" s="674">
        <f>'Справка 5'!C148+'Справка 5'!C78</f>
        <v>4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0.011510500807754443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0.0028016023199233246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0.023700623700623702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0.002505439440891409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1.014203051025776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4.507916666666667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4.349375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1.1366666666666667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0.2939583333333333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0.5882283067054701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0.21766554581217995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0.00024569420898749416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0.11820795753360694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0.1057119623744533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407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0.010002211791305202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0.06699515905947441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6.2064516129032254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289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42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8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581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12061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47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4040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16148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3470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3512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3512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23863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1843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2475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90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150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10835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15421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4045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4045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4045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17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1394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1411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761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21638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45501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8617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1350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215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34797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998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1569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114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1112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40691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2774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163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1509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458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248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379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1629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4403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332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65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4800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45501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145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4816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368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4621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800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400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122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11150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245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256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11406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162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11406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162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48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52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114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114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11568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9820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84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9904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85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15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96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1482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1579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11568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11568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11568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7372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-5054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-5691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-1496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-25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-4891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-4709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153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-4940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8859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-7669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-9011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20644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6729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-11021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-1332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15020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1118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293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1411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1411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3188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3188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1594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5790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5790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19040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8610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8610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7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7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8617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8617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144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144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71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71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215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215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1640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1640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114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-71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-71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1683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1683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19936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19936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114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7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7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20634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40691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40691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411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48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587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232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1278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11420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726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3980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16126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2534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2530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2534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20046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26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53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13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13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8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113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641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8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53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702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940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940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940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1755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437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101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600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13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240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1391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12061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734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4033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16828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3474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3470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3474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21801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7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7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7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437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101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600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13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240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1391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12061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734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4040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16835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3474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3470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3474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21808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52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48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210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490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639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639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1129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156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11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101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52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320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48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48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368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208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59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311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232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810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687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687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1497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208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59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311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232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810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687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687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1497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229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42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289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13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8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581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12061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47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4040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16148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3474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3470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3474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20311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3512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3512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3512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1843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982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811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50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2475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90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150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10835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10835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15421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18973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1843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982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811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50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2475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90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150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10835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10835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15421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15421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3512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3512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3512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3552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163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40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123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2611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1509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458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379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52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201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126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248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1629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4403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4413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163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40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123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2611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1509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458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379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52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201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126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248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1629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4403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4403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3470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3474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3470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3474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D58">
      <selection activeCell="G66" sqref="G66:G6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3188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3188</v>
      </c>
    </row>
    <row r="14" spans="1:8" ht="15.75">
      <c r="A14" s="89" t="s">
        <v>30</v>
      </c>
      <c r="B14" s="91" t="s">
        <v>31</v>
      </c>
      <c r="C14" s="197">
        <v>229</v>
      </c>
      <c r="D14" s="197">
        <v>359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42</v>
      </c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289</v>
      </c>
      <c r="D17" s="197">
        <v>377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13</v>
      </c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3188</v>
      </c>
    </row>
    <row r="19" spans="1:8" ht="15.75">
      <c r="A19" s="89" t="s">
        <v>49</v>
      </c>
      <c r="B19" s="91" t="s">
        <v>50</v>
      </c>
      <c r="C19" s="197">
        <v>8</v>
      </c>
      <c r="D19" s="197">
        <v>52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581</v>
      </c>
      <c r="D20" s="598">
        <f>SUM(D12:D19)</f>
        <v>788</v>
      </c>
      <c r="E20" s="89" t="s">
        <v>54</v>
      </c>
      <c r="F20" s="93" t="s">
        <v>55</v>
      </c>
      <c r="G20" s="197">
        <v>24830</v>
      </c>
      <c r="H20" s="197">
        <v>5790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8617</v>
      </c>
      <c r="H21" s="197">
        <v>8610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1350</v>
      </c>
      <c r="H22" s="614">
        <f>SUM(H23:H25)</f>
        <v>1279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215</v>
      </c>
      <c r="H23" s="702">
        <v>144</v>
      </c>
    </row>
    <row r="24" spans="1:13" ht="15.75">
      <c r="A24" s="89" t="s">
        <v>67</v>
      </c>
      <c r="B24" s="91" t="s">
        <v>68</v>
      </c>
      <c r="C24" s="197">
        <v>12061</v>
      </c>
      <c r="D24" s="197">
        <v>11420</v>
      </c>
      <c r="E24" s="202" t="s">
        <v>69</v>
      </c>
      <c r="F24" s="93" t="s">
        <v>70</v>
      </c>
      <c r="G24" s="197"/>
      <c r="H24" s="702"/>
      <c r="M24" s="98"/>
    </row>
    <row r="25" spans="1:8" ht="15.75">
      <c r="A25" s="89" t="s">
        <v>71</v>
      </c>
      <c r="B25" s="91" t="s">
        <v>72</v>
      </c>
      <c r="C25" s="197">
        <v>47</v>
      </c>
      <c r="D25" s="197">
        <v>87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34797</v>
      </c>
      <c r="H26" s="598">
        <f>H20+H21+H22</f>
        <v>15679</v>
      </c>
      <c r="M26" s="98"/>
    </row>
    <row r="27" spans="1:8" ht="15.75">
      <c r="A27" s="89" t="s">
        <v>79</v>
      </c>
      <c r="B27" s="91" t="s">
        <v>80</v>
      </c>
      <c r="C27" s="197">
        <v>4040</v>
      </c>
      <c r="D27" s="197">
        <v>3980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16148</v>
      </c>
      <c r="D28" s="598">
        <f>SUM(D24:D27)</f>
        <v>15487</v>
      </c>
      <c r="E28" s="202" t="s">
        <v>84</v>
      </c>
      <c r="F28" s="93" t="s">
        <v>85</v>
      </c>
      <c r="G28" s="595">
        <f>SUM(G29:G31)</f>
        <v>998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1569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114</v>
      </c>
      <c r="H32" s="197">
        <v>71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1112</v>
      </c>
      <c r="H34" s="598">
        <f>H28+H32+H33</f>
        <v>1069</v>
      </c>
    </row>
    <row r="35" spans="1:8" ht="15.75">
      <c r="A35" s="89" t="s">
        <v>106</v>
      </c>
      <c r="B35" s="94" t="s">
        <v>107</v>
      </c>
      <c r="C35" s="595">
        <f>SUM(C36:C39)</f>
        <v>3474</v>
      </c>
      <c r="D35" s="596">
        <f>SUM(D36:D39)</f>
        <v>2534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3470</v>
      </c>
      <c r="D36" s="197">
        <v>2530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1"/>
      <c r="E37" s="483" t="s">
        <v>847</v>
      </c>
      <c r="F37" s="99" t="s">
        <v>112</v>
      </c>
      <c r="G37" s="599">
        <f>G26+G18+G34</f>
        <v>40691</v>
      </c>
      <c r="H37" s="600">
        <f>H26+H18+H34</f>
        <v>19936</v>
      </c>
    </row>
    <row r="38" spans="1:13" ht="15.75">
      <c r="A38" s="89" t="s">
        <v>113</v>
      </c>
      <c r="B38" s="91" t="s">
        <v>114</v>
      </c>
      <c r="C38" s="197"/>
      <c r="D38" s="701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701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3474</v>
      </c>
      <c r="D46" s="598">
        <f>D35+D40+D45</f>
        <v>2534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>
        <v>158</v>
      </c>
    </row>
    <row r="48" spans="1:13" ht="15.75">
      <c r="A48" s="89" t="s">
        <v>144</v>
      </c>
      <c r="B48" s="91" t="s">
        <v>145</v>
      </c>
      <c r="C48" s="197">
        <v>3512</v>
      </c>
      <c r="D48" s="197">
        <v>57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158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3512</v>
      </c>
      <c r="D52" s="598">
        <f>SUM(D48:D51)</f>
        <v>57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</v>
      </c>
      <c r="H54" s="197">
        <v>6</v>
      </c>
    </row>
    <row r="55" spans="1:8" ht="15.75">
      <c r="A55" s="100" t="s">
        <v>166</v>
      </c>
      <c r="B55" s="96" t="s">
        <v>167</v>
      </c>
      <c r="C55" s="478">
        <v>40</v>
      </c>
      <c r="D55" s="479">
        <v>32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23863</v>
      </c>
      <c r="D56" s="602">
        <f>D20+D21+D22+D28+D33+D46+D52+D54+D55</f>
        <v>19006</v>
      </c>
      <c r="E56" s="100" t="s">
        <v>850</v>
      </c>
      <c r="F56" s="99" t="s">
        <v>172</v>
      </c>
      <c r="G56" s="599">
        <f>G50+G52+G53+G54+G55</f>
        <v>10</v>
      </c>
      <c r="H56" s="600">
        <f>H50+H52+H53+H54+H55</f>
        <v>164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2774</v>
      </c>
      <c r="H61" s="596">
        <f>SUM(H62:H68)</f>
        <v>9800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163</v>
      </c>
      <c r="H62" s="197">
        <v>5112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>
        <v>347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1509</v>
      </c>
      <c r="H64" s="197">
        <v>2665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17</v>
      </c>
      <c r="H65" s="197">
        <v>14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458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248</v>
      </c>
      <c r="H67" s="197">
        <v>723</v>
      </c>
    </row>
    <row r="68" spans="1:8" ht="15.75">
      <c r="A68" s="89" t="s">
        <v>206</v>
      </c>
      <c r="B68" s="91" t="s">
        <v>207</v>
      </c>
      <c r="C68" s="197">
        <v>1843</v>
      </c>
      <c r="D68" s="197">
        <v>9018</v>
      </c>
      <c r="E68" s="89" t="s">
        <v>212</v>
      </c>
      <c r="F68" s="93" t="s">
        <v>213</v>
      </c>
      <c r="G68" s="197">
        <v>379</v>
      </c>
      <c r="H68" s="197">
        <f>25+456</f>
        <v>481</v>
      </c>
    </row>
    <row r="69" spans="1:8" ht="15.75">
      <c r="A69" s="89" t="s">
        <v>210</v>
      </c>
      <c r="B69" s="91" t="s">
        <v>211</v>
      </c>
      <c r="C69" s="197">
        <v>2475</v>
      </c>
      <c r="D69" s="197">
        <v>1088</v>
      </c>
      <c r="E69" s="201" t="s">
        <v>79</v>
      </c>
      <c r="F69" s="93" t="s">
        <v>216</v>
      </c>
      <c r="G69" s="197">
        <v>1629</v>
      </c>
      <c r="H69" s="197">
        <v>149</v>
      </c>
    </row>
    <row r="70" spans="1:8" ht="15.75">
      <c r="A70" s="89" t="s">
        <v>214</v>
      </c>
      <c r="B70" s="91" t="s">
        <v>215</v>
      </c>
      <c r="C70" s="197">
        <v>90</v>
      </c>
      <c r="D70" s="197">
        <v>140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150</v>
      </c>
      <c r="D71" s="197"/>
      <c r="E71" s="474" t="s">
        <v>47</v>
      </c>
      <c r="F71" s="95" t="s">
        <v>223</v>
      </c>
      <c r="G71" s="597">
        <f>G59+G60+G61+G69+G70</f>
        <v>4403</v>
      </c>
      <c r="H71" s="598">
        <f>H59+H60+H61+H69+H70</f>
        <v>9949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10765+47+23</f>
        <v>10835</v>
      </c>
      <c r="D75" s="197">
        <v>52</v>
      </c>
      <c r="E75" s="485" t="s">
        <v>160</v>
      </c>
      <c r="F75" s="95" t="s">
        <v>233</v>
      </c>
      <c r="G75" s="478">
        <v>332</v>
      </c>
      <c r="H75" s="478">
        <v>215</v>
      </c>
    </row>
    <row r="76" spans="1:8" ht="15.75">
      <c r="A76" s="482" t="s">
        <v>77</v>
      </c>
      <c r="B76" s="96" t="s">
        <v>232</v>
      </c>
      <c r="C76" s="597">
        <f>SUM(C68:C75)</f>
        <v>15421</v>
      </c>
      <c r="D76" s="598">
        <f>SUM(D68:D75)</f>
        <v>10326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65</v>
      </c>
      <c r="H77" s="478">
        <v>55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4045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4800</v>
      </c>
      <c r="H79" s="600">
        <f>H71+H73+H75+H77</f>
        <v>10219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4045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4045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17</v>
      </c>
      <c r="D88" s="197">
        <v>109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1394</v>
      </c>
      <c r="D89" s="197">
        <v>184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1411</v>
      </c>
      <c r="D92" s="598">
        <f>SUM(D88:D91)</f>
        <v>293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761</v>
      </c>
      <c r="D93" s="478">
        <v>694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21638</v>
      </c>
      <c r="D94" s="602">
        <f>D65+D76+D85+D92+D93</f>
        <v>11313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45501</v>
      </c>
      <c r="D95" s="604">
        <f>D94+D56</f>
        <v>30319</v>
      </c>
      <c r="E95" s="229" t="s">
        <v>942</v>
      </c>
      <c r="F95" s="489" t="s">
        <v>268</v>
      </c>
      <c r="G95" s="603">
        <f>G37+G40+G56+G79</f>
        <v>45501</v>
      </c>
      <c r="H95" s="604">
        <f>H37+H40+H56+H79</f>
        <v>30319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43179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Гергана Попова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8" t="str">
        <f>Начална!B17</f>
        <v>Виктория Миткова</v>
      </c>
      <c r="C103" s="704"/>
      <c r="D103" s="704"/>
      <c r="E103" s="704"/>
      <c r="M103" s="98"/>
    </row>
    <row r="104" spans="1:5" ht="21.75" customHeight="1">
      <c r="A104" s="696"/>
      <c r="B104" s="704"/>
      <c r="C104" s="704"/>
      <c r="D104" s="704"/>
      <c r="E104" s="704"/>
    </row>
    <row r="105" spans="1:13" ht="21.75" customHeight="1">
      <c r="A105" s="696"/>
      <c r="B105" s="704"/>
      <c r="C105" s="704"/>
      <c r="D105" s="704"/>
      <c r="E105" s="704"/>
      <c r="M105" s="98"/>
    </row>
    <row r="106" spans="1:5" ht="21.75" customHeight="1">
      <c r="A106" s="696"/>
      <c r="B106" s="704"/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145</v>
      </c>
      <c r="D12" s="316">
        <v>70</v>
      </c>
      <c r="E12" s="194" t="s">
        <v>277</v>
      </c>
      <c r="F12" s="240" t="s">
        <v>278</v>
      </c>
      <c r="G12" s="316"/>
      <c r="H12" s="703"/>
    </row>
    <row r="13" spans="1:8" ht="15.75">
      <c r="A13" s="194" t="s">
        <v>279</v>
      </c>
      <c r="B13" s="190" t="s">
        <v>280</v>
      </c>
      <c r="C13" s="316">
        <v>4816</v>
      </c>
      <c r="D13" s="316">
        <v>2461</v>
      </c>
      <c r="E13" s="194" t="s">
        <v>281</v>
      </c>
      <c r="F13" s="240" t="s">
        <v>282</v>
      </c>
      <c r="G13" s="316"/>
      <c r="H13" s="703"/>
    </row>
    <row r="14" spans="1:8" ht="15.75">
      <c r="A14" s="194" t="s">
        <v>283</v>
      </c>
      <c r="B14" s="190" t="s">
        <v>284</v>
      </c>
      <c r="C14" s="316">
        <v>368</v>
      </c>
      <c r="D14" s="316">
        <v>205</v>
      </c>
      <c r="E14" s="245" t="s">
        <v>285</v>
      </c>
      <c r="F14" s="240" t="s">
        <v>286</v>
      </c>
      <c r="G14" s="316">
        <v>9820</v>
      </c>
      <c r="H14" s="316">
        <v>5927</v>
      </c>
    </row>
    <row r="15" spans="1:8" ht="15.75">
      <c r="A15" s="194" t="s">
        <v>287</v>
      </c>
      <c r="B15" s="190" t="s">
        <v>288</v>
      </c>
      <c r="C15" s="316">
        <v>4621</v>
      </c>
      <c r="D15" s="316">
        <v>2553</v>
      </c>
      <c r="E15" s="245" t="s">
        <v>79</v>
      </c>
      <c r="F15" s="240" t="s">
        <v>289</v>
      </c>
      <c r="G15" s="316">
        <v>84</v>
      </c>
      <c r="H15" s="316">
        <v>76</v>
      </c>
    </row>
    <row r="16" spans="1:8" ht="15.75">
      <c r="A16" s="194" t="s">
        <v>290</v>
      </c>
      <c r="B16" s="190" t="s">
        <v>291</v>
      </c>
      <c r="C16" s="316">
        <v>800</v>
      </c>
      <c r="D16" s="316">
        <v>399</v>
      </c>
      <c r="E16" s="236" t="s">
        <v>52</v>
      </c>
      <c r="F16" s="264" t="s">
        <v>292</v>
      </c>
      <c r="G16" s="628">
        <f>SUM(G12:G15)</f>
        <v>9904</v>
      </c>
      <c r="H16" s="629">
        <f>SUM(H12:H15)</f>
        <v>6003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85</v>
      </c>
      <c r="H18" s="640">
        <v>41</v>
      </c>
    </row>
    <row r="19" spans="1:8" ht="15.75">
      <c r="A19" s="194" t="s">
        <v>299</v>
      </c>
      <c r="B19" s="190" t="s">
        <v>300</v>
      </c>
      <c r="C19" s="316">
        <v>400</v>
      </c>
      <c r="D19" s="316">
        <v>148</v>
      </c>
      <c r="E19" s="194" t="s">
        <v>301</v>
      </c>
      <c r="F19" s="237" t="s">
        <v>302</v>
      </c>
      <c r="G19" s="316">
        <v>15</v>
      </c>
      <c r="H19" s="317">
        <v>34</v>
      </c>
    </row>
    <row r="20" spans="1:8" ht="15.75">
      <c r="A20" s="235" t="s">
        <v>303</v>
      </c>
      <c r="B20" s="190" t="s">
        <v>304</v>
      </c>
      <c r="C20" s="316">
        <v>122</v>
      </c>
      <c r="D20" s="316">
        <v>52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11150</v>
      </c>
      <c r="D22" s="629">
        <f>SUM(D12:D18)+D19</f>
        <v>5836</v>
      </c>
      <c r="E22" s="194" t="s">
        <v>309</v>
      </c>
      <c r="F22" s="237" t="s">
        <v>310</v>
      </c>
      <c r="G22" s="316">
        <v>96</v>
      </c>
      <c r="H22" s="317">
        <v>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1482</v>
      </c>
      <c r="H24" s="317"/>
    </row>
    <row r="25" spans="1:8" ht="31.5">
      <c r="A25" s="194" t="s">
        <v>316</v>
      </c>
      <c r="B25" s="237" t="s">
        <v>317</v>
      </c>
      <c r="C25" s="316">
        <v>245</v>
      </c>
      <c r="D25" s="317">
        <v>120</v>
      </c>
      <c r="E25" s="194" t="s">
        <v>318</v>
      </c>
      <c r="F25" s="237" t="s">
        <v>319</v>
      </c>
      <c r="G25" s="316">
        <v>1</v>
      </c>
      <c r="H25" s="317">
        <v>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</v>
      </c>
      <c r="D27" s="317">
        <v>5</v>
      </c>
      <c r="E27" s="236" t="s">
        <v>104</v>
      </c>
      <c r="F27" s="238" t="s">
        <v>326</v>
      </c>
      <c r="G27" s="628">
        <f>SUM(G22:G26)</f>
        <v>1579</v>
      </c>
      <c r="H27" s="629">
        <f>SUM(H22:H26)</f>
        <v>7</v>
      </c>
    </row>
    <row r="28" spans="1:8" ht="15.75">
      <c r="A28" s="194" t="s">
        <v>79</v>
      </c>
      <c r="B28" s="237" t="s">
        <v>327</v>
      </c>
      <c r="C28" s="316">
        <v>9</v>
      </c>
      <c r="D28" s="317">
        <v>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256</v>
      </c>
      <c r="D29" s="629">
        <f>SUM(D25:D28)</f>
        <v>132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11406</v>
      </c>
      <c r="D31" s="635">
        <f>D29+D22</f>
        <v>5968</v>
      </c>
      <c r="E31" s="251" t="s">
        <v>824</v>
      </c>
      <c r="F31" s="266" t="s">
        <v>331</v>
      </c>
      <c r="G31" s="253">
        <f>G16+G18+G27</f>
        <v>11568</v>
      </c>
      <c r="H31" s="254">
        <f>H16+H18+H27</f>
        <v>6051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162</v>
      </c>
      <c r="D33" s="244">
        <f>IF((H31-D31)&gt;0,H31-D31,0)</f>
        <v>83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11406</v>
      </c>
      <c r="D36" s="637">
        <f>D31-D34+D35</f>
        <v>5968</v>
      </c>
      <c r="E36" s="262" t="s">
        <v>346</v>
      </c>
      <c r="F36" s="256" t="s">
        <v>347</v>
      </c>
      <c r="G36" s="267">
        <f>G35-G34+G31</f>
        <v>11568</v>
      </c>
      <c r="H36" s="268">
        <f>H35-H34+H31</f>
        <v>6051</v>
      </c>
    </row>
    <row r="37" spans="1:8" ht="15.75">
      <c r="A37" s="261" t="s">
        <v>348</v>
      </c>
      <c r="B37" s="231" t="s">
        <v>349</v>
      </c>
      <c r="C37" s="634">
        <f>IF((G36-C36)&gt;0,G36-C36,0)</f>
        <v>162</v>
      </c>
      <c r="D37" s="635">
        <f>IF((H36-D36)&gt;0,H36-D36,0)</f>
        <v>83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48</v>
      </c>
      <c r="D38" s="629">
        <f>D39+D40+D41</f>
        <v>12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52</v>
      </c>
      <c r="D39" s="317">
        <v>24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-4</v>
      </c>
      <c r="D40" s="317">
        <v>-12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114</v>
      </c>
      <c r="D42" s="244">
        <f>+IF((H36-D36-D38)&gt;0,H36-D36-D38,0)</f>
        <v>71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114</v>
      </c>
      <c r="D44" s="268">
        <f>IF(H42=0,IF(D42-D43&gt;0,D42-D43+H43,0),IF(H42-H43&lt;0,H43-H42+D42,0))</f>
        <v>71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11568</v>
      </c>
      <c r="D45" s="631">
        <f>D36+D38+D42</f>
        <v>6051</v>
      </c>
      <c r="E45" s="270" t="s">
        <v>373</v>
      </c>
      <c r="F45" s="272" t="s">
        <v>374</v>
      </c>
      <c r="G45" s="630">
        <f>G42+G36</f>
        <v>11568</v>
      </c>
      <c r="H45" s="631">
        <f>H42+H36</f>
        <v>6051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43179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Гергана Попова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8" t="str">
        <f>Начална!B17</f>
        <v>Виктория Миткова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/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/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/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3">
      <selection activeCell="C40" sqref="C4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7372</v>
      </c>
      <c r="D11" s="197">
        <v>5373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-5054</v>
      </c>
      <c r="D12" s="197">
        <v>-1956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-5691</v>
      </c>
      <c r="D14" s="197">
        <v>-2669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-1496</v>
      </c>
      <c r="D15" s="197">
        <v>-1106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-25</v>
      </c>
      <c r="D16" s="197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</v>
      </c>
      <c r="D20" s="197">
        <v>-20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-4891</v>
      </c>
      <c r="D21" s="659">
        <f>SUM(D11:D20)</f>
        <v>-379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-707</v>
      </c>
      <c r="D23" s="197">
        <v>-607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-4709</v>
      </c>
      <c r="D25" s="197">
        <v>-226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153</v>
      </c>
      <c r="D26" s="197">
        <v>253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</v>
      </c>
      <c r="D27" s="197">
        <v>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-4940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8859</v>
      </c>
      <c r="D29" s="197">
        <v>1103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-7669</v>
      </c>
      <c r="D32" s="197">
        <v>134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-9011</v>
      </c>
      <c r="D33" s="659">
        <f>SUM(D23:D32)</f>
        <v>663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20644</v>
      </c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6729</v>
      </c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-11021</v>
      </c>
      <c r="D38" s="197">
        <v>-405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-1332</v>
      </c>
      <c r="D40" s="197">
        <v>-20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15020</v>
      </c>
      <c r="D43" s="661">
        <f>SUM(D35:D42)</f>
        <v>-425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1118</v>
      </c>
      <c r="D44" s="307">
        <f>D43+D33+D21</f>
        <v>-141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293</v>
      </c>
      <c r="D45" s="309">
        <v>434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1411</v>
      </c>
      <c r="D46" s="311">
        <f>D45+D44</f>
        <v>293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1411</v>
      </c>
      <c r="D47" s="298">
        <v>293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43179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Гергана Попова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8" t="str">
        <f>Начална!B17</f>
        <v>Виктория Миткова</v>
      </c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696"/>
      <c r="B62" s="704"/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34" sqref="I34:J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1.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21" t="s">
        <v>458</v>
      </c>
      <c r="J9" s="721" t="s">
        <v>459</v>
      </c>
      <c r="K9" s="712"/>
      <c r="L9" s="712"/>
      <c r="M9" s="536" t="s">
        <v>825</v>
      </c>
      <c r="N9" s="532"/>
    </row>
    <row r="10" spans="1:14" s="533" customFormat="1" ht="31.5">
      <c r="A10" s="717"/>
      <c r="B10" s="72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3188</v>
      </c>
      <c r="D13" s="584">
        <f>'1-Баланс'!H20</f>
        <v>5790</v>
      </c>
      <c r="E13" s="584">
        <f>'1-Баланс'!H21</f>
        <v>8610</v>
      </c>
      <c r="F13" s="584">
        <f>'1-Баланс'!H23</f>
        <v>144</v>
      </c>
      <c r="G13" s="584">
        <f>'1-Баланс'!H24</f>
        <v>0</v>
      </c>
      <c r="H13" s="585">
        <v>1135</v>
      </c>
      <c r="I13" s="584">
        <f>'1-Баланс'!H29+'1-Баланс'!H32</f>
        <v>1640</v>
      </c>
      <c r="J13" s="584">
        <f>'1-Баланс'!H30+'1-Баланс'!H33</f>
        <v>-571</v>
      </c>
      <c r="K13" s="585"/>
      <c r="L13" s="584">
        <f>SUM(C13:K13)</f>
        <v>19936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3188</v>
      </c>
      <c r="D17" s="653">
        <f aca="true" t="shared" si="2" ref="D17:M17">D13+D14</f>
        <v>5790</v>
      </c>
      <c r="E17" s="653">
        <f t="shared" si="2"/>
        <v>8610</v>
      </c>
      <c r="F17" s="653">
        <f t="shared" si="2"/>
        <v>144</v>
      </c>
      <c r="G17" s="653">
        <f t="shared" si="2"/>
        <v>0</v>
      </c>
      <c r="H17" s="653">
        <f t="shared" si="2"/>
        <v>1135</v>
      </c>
      <c r="I17" s="653">
        <f t="shared" si="2"/>
        <v>1640</v>
      </c>
      <c r="J17" s="653">
        <f t="shared" si="2"/>
        <v>-571</v>
      </c>
      <c r="K17" s="653">
        <f t="shared" si="2"/>
        <v>0</v>
      </c>
      <c r="L17" s="584">
        <f t="shared" si="1"/>
        <v>19936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114</v>
      </c>
      <c r="J18" s="584">
        <f>+'1-Баланс'!G33</f>
        <v>0</v>
      </c>
      <c r="K18" s="585"/>
      <c r="L18" s="584">
        <f t="shared" si="1"/>
        <v>114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71</v>
      </c>
      <c r="G19" s="168">
        <f t="shared" si="3"/>
        <v>0</v>
      </c>
      <c r="H19" s="168">
        <f t="shared" si="3"/>
        <v>0</v>
      </c>
      <c r="I19" s="168">
        <f t="shared" si="3"/>
        <v>-71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71</v>
      </c>
      <c r="G21" s="316"/>
      <c r="H21" s="316"/>
      <c r="I21" s="316">
        <v>-71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7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7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7</v>
      </c>
      <c r="F24" s="316"/>
      <c r="G24" s="316"/>
      <c r="H24" s="316"/>
      <c r="I24" s="316"/>
      <c r="J24" s="316"/>
      <c r="K24" s="316"/>
      <c r="L24" s="584">
        <f t="shared" si="1"/>
        <v>7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1594</v>
      </c>
      <c r="D30" s="316">
        <v>19040</v>
      </c>
      <c r="E30" s="316"/>
      <c r="F30" s="316"/>
      <c r="G30" s="316"/>
      <c r="H30" s="316"/>
      <c r="I30" s="316"/>
      <c r="J30" s="316"/>
      <c r="K30" s="316"/>
      <c r="L30" s="584">
        <f t="shared" si="1"/>
        <v>20634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4782</v>
      </c>
      <c r="D31" s="653">
        <f aca="true" t="shared" si="6" ref="D31:M31">D19+D22+D23+D26+D30+D29+D17+D18</f>
        <v>24830</v>
      </c>
      <c r="E31" s="653">
        <f t="shared" si="6"/>
        <v>8617</v>
      </c>
      <c r="F31" s="653">
        <f t="shared" si="6"/>
        <v>215</v>
      </c>
      <c r="G31" s="653">
        <f t="shared" si="6"/>
        <v>0</v>
      </c>
      <c r="H31" s="653">
        <f t="shared" si="6"/>
        <v>1135</v>
      </c>
      <c r="I31" s="653">
        <f t="shared" si="6"/>
        <v>1683</v>
      </c>
      <c r="J31" s="653">
        <f t="shared" si="6"/>
        <v>-571</v>
      </c>
      <c r="K31" s="653">
        <f t="shared" si="6"/>
        <v>0</v>
      </c>
      <c r="L31" s="584">
        <f t="shared" si="1"/>
        <v>40691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8617</v>
      </c>
      <c r="F34" s="587">
        <f t="shared" si="7"/>
        <v>215</v>
      </c>
      <c r="G34" s="587">
        <f t="shared" si="7"/>
        <v>0</v>
      </c>
      <c r="H34" s="587">
        <f t="shared" si="7"/>
        <v>1135</v>
      </c>
      <c r="I34" s="587">
        <f t="shared" si="7"/>
        <v>1683</v>
      </c>
      <c r="J34" s="587">
        <f t="shared" si="7"/>
        <v>-571</v>
      </c>
      <c r="K34" s="587">
        <f t="shared" si="7"/>
        <v>0</v>
      </c>
      <c r="L34" s="651">
        <f t="shared" si="1"/>
        <v>40691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43179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Гергана Попова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8" t="str">
        <f>Начална!B17</f>
        <v>Виктория Миткова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/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/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/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17" sqref="A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998</v>
      </c>
      <c r="B12" s="680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9" t="s">
        <v>999</v>
      </c>
      <c r="B13" s="680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9" t="s">
        <v>1000</v>
      </c>
      <c r="B14" s="680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9" t="s">
        <v>1001</v>
      </c>
      <c r="B15" s="680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9" t="s">
        <v>1004</v>
      </c>
      <c r="B16" s="680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3470</v>
      </c>
      <c r="D27" s="472"/>
      <c r="E27" s="472">
        <f>SUM(E12:E26)</f>
        <v>0</v>
      </c>
      <c r="F27" s="472">
        <f>SUM(F12:F26)</f>
        <v>3470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1002</v>
      </c>
      <c r="B63" s="680"/>
      <c r="C63" s="92"/>
      <c r="D63" s="92">
        <v>49</v>
      </c>
      <c r="E63" s="92"/>
      <c r="F63" s="469">
        <f>C63-E63</f>
        <v>0</v>
      </c>
    </row>
    <row r="64" spans="1:6" ht="15.75">
      <c r="A64" s="679" t="s">
        <v>1003</v>
      </c>
      <c r="B64" s="680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3474</v>
      </c>
      <c r="D79" s="472"/>
      <c r="E79" s="472">
        <f>E78+E61+E44+E27</f>
        <v>0</v>
      </c>
      <c r="F79" s="472">
        <f>F78+F61+F44+F27</f>
        <v>3474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43179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Гергана Попова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8" t="str">
        <f>Начална!B17</f>
        <v>Виктория Миткова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/>
      <c r="C157" s="704"/>
      <c r="D157" s="704"/>
      <c r="E157" s="704"/>
      <c r="F157" s="574"/>
      <c r="G157" s="45"/>
      <c r="H157" s="42"/>
    </row>
    <row r="158" spans="1:8" ht="15.75">
      <c r="A158" s="696"/>
      <c r="B158" s="704"/>
      <c r="C158" s="704"/>
      <c r="D158" s="704"/>
      <c r="E158" s="704"/>
      <c r="F158" s="574"/>
      <c r="G158" s="45"/>
      <c r="H158" s="42"/>
    </row>
    <row r="159" spans="1:8" ht="15.75">
      <c r="A159" s="696"/>
      <c r="B159" s="704"/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H26" sqref="H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6" t="s">
        <v>453</v>
      </c>
      <c r="B7" s="727"/>
      <c r="C7" s="73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2" t="s">
        <v>513</v>
      </c>
      <c r="R7" s="724" t="s">
        <v>514</v>
      </c>
    </row>
    <row r="8" spans="1:18" s="128" customFormat="1" ht="66.75" customHeight="1">
      <c r="A8" s="728"/>
      <c r="B8" s="729"/>
      <c r="C8" s="73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3"/>
      <c r="R8" s="725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411</v>
      </c>
      <c r="E13" s="328">
        <v>26</v>
      </c>
      <c r="F13" s="328"/>
      <c r="G13" s="329">
        <f t="shared" si="2"/>
        <v>437</v>
      </c>
      <c r="H13" s="328"/>
      <c r="I13" s="328"/>
      <c r="J13" s="329">
        <f t="shared" si="3"/>
        <v>437</v>
      </c>
      <c r="K13" s="328">
        <v>52</v>
      </c>
      <c r="L13" s="328">
        <v>156</v>
      </c>
      <c r="M13" s="328"/>
      <c r="N13" s="329">
        <f t="shared" si="4"/>
        <v>208</v>
      </c>
      <c r="O13" s="328"/>
      <c r="P13" s="328"/>
      <c r="Q13" s="329">
        <f t="shared" si="0"/>
        <v>208</v>
      </c>
      <c r="R13" s="340">
        <f t="shared" si="1"/>
        <v>229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</v>
      </c>
      <c r="E15" s="328">
        <v>53</v>
      </c>
      <c r="F15" s="328"/>
      <c r="G15" s="329">
        <f t="shared" si="2"/>
        <v>101</v>
      </c>
      <c r="H15" s="328"/>
      <c r="I15" s="328"/>
      <c r="J15" s="329">
        <f t="shared" si="3"/>
        <v>101</v>
      </c>
      <c r="K15" s="328">
        <v>48</v>
      </c>
      <c r="L15" s="328">
        <v>11</v>
      </c>
      <c r="M15" s="328"/>
      <c r="N15" s="329">
        <f t="shared" si="4"/>
        <v>59</v>
      </c>
      <c r="O15" s="328"/>
      <c r="P15" s="328"/>
      <c r="Q15" s="329">
        <f t="shared" si="0"/>
        <v>59</v>
      </c>
      <c r="R15" s="340">
        <f t="shared" si="1"/>
        <v>42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587</v>
      </c>
      <c r="E16" s="328">
        <v>13</v>
      </c>
      <c r="F16" s="328"/>
      <c r="G16" s="329">
        <f t="shared" si="2"/>
        <v>600</v>
      </c>
      <c r="H16" s="328"/>
      <c r="I16" s="328"/>
      <c r="J16" s="329">
        <f t="shared" si="3"/>
        <v>600</v>
      </c>
      <c r="K16" s="328">
        <v>210</v>
      </c>
      <c r="L16" s="328">
        <v>101</v>
      </c>
      <c r="M16" s="328"/>
      <c r="N16" s="329">
        <f t="shared" si="4"/>
        <v>311</v>
      </c>
      <c r="O16" s="328"/>
      <c r="P16" s="328"/>
      <c r="Q16" s="329">
        <f t="shared" si="0"/>
        <v>311</v>
      </c>
      <c r="R16" s="340">
        <f t="shared" si="1"/>
        <v>289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13</v>
      </c>
      <c r="F17" s="328"/>
      <c r="G17" s="329">
        <f t="shared" si="2"/>
        <v>13</v>
      </c>
      <c r="H17" s="328"/>
      <c r="I17" s="328"/>
      <c r="J17" s="329">
        <f t="shared" si="3"/>
        <v>13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232</v>
      </c>
      <c r="E18" s="328">
        <v>8</v>
      </c>
      <c r="F18" s="328"/>
      <c r="G18" s="329">
        <f t="shared" si="2"/>
        <v>240</v>
      </c>
      <c r="H18" s="328"/>
      <c r="I18" s="328"/>
      <c r="J18" s="329">
        <f t="shared" si="3"/>
        <v>240</v>
      </c>
      <c r="K18" s="328">
        <v>180</v>
      </c>
      <c r="L18" s="328">
        <v>52</v>
      </c>
      <c r="M18" s="328"/>
      <c r="N18" s="329">
        <f t="shared" si="4"/>
        <v>232</v>
      </c>
      <c r="O18" s="328"/>
      <c r="P18" s="328"/>
      <c r="Q18" s="329">
        <f t="shared" si="0"/>
        <v>232</v>
      </c>
      <c r="R18" s="340">
        <f t="shared" si="1"/>
        <v>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1278</v>
      </c>
      <c r="E19" s="330">
        <f>SUM(E11:E18)</f>
        <v>113</v>
      </c>
      <c r="F19" s="330">
        <f>SUM(F11:F18)</f>
        <v>0</v>
      </c>
      <c r="G19" s="329">
        <f t="shared" si="2"/>
        <v>1391</v>
      </c>
      <c r="H19" s="330">
        <f>SUM(H11:H18)</f>
        <v>0</v>
      </c>
      <c r="I19" s="330">
        <f>SUM(I11:I18)</f>
        <v>0</v>
      </c>
      <c r="J19" s="329">
        <f t="shared" si="3"/>
        <v>1391</v>
      </c>
      <c r="K19" s="330">
        <f>SUM(K11:K18)</f>
        <v>490</v>
      </c>
      <c r="L19" s="330">
        <f>SUM(L11:L18)</f>
        <v>320</v>
      </c>
      <c r="M19" s="330">
        <f>SUM(M11:M18)</f>
        <v>0</v>
      </c>
      <c r="N19" s="329">
        <f t="shared" si="4"/>
        <v>810</v>
      </c>
      <c r="O19" s="330">
        <f>SUM(O11:O18)</f>
        <v>0</v>
      </c>
      <c r="P19" s="330">
        <f>SUM(P11:P18)</f>
        <v>0</v>
      </c>
      <c r="Q19" s="329">
        <f t="shared" si="0"/>
        <v>810</v>
      </c>
      <c r="R19" s="340">
        <f t="shared" si="1"/>
        <v>581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11420</v>
      </c>
      <c r="E23" s="328">
        <v>641</v>
      </c>
      <c r="F23" s="328"/>
      <c r="G23" s="329">
        <f t="shared" si="2"/>
        <v>12061</v>
      </c>
      <c r="H23" s="328"/>
      <c r="I23" s="328"/>
      <c r="J23" s="329">
        <f t="shared" si="3"/>
        <v>12061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12061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726</v>
      </c>
      <c r="E24" s="328">
        <v>8</v>
      </c>
      <c r="F24" s="328"/>
      <c r="G24" s="329">
        <f t="shared" si="2"/>
        <v>734</v>
      </c>
      <c r="H24" s="328"/>
      <c r="I24" s="328"/>
      <c r="J24" s="329">
        <f t="shared" si="3"/>
        <v>734</v>
      </c>
      <c r="K24" s="328">
        <v>639</v>
      </c>
      <c r="L24" s="328">
        <v>48</v>
      </c>
      <c r="M24" s="328"/>
      <c r="N24" s="329">
        <f t="shared" si="4"/>
        <v>687</v>
      </c>
      <c r="O24" s="328"/>
      <c r="P24" s="328"/>
      <c r="Q24" s="329">
        <f t="shared" si="0"/>
        <v>687</v>
      </c>
      <c r="R24" s="340">
        <f t="shared" si="1"/>
        <v>47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3980</v>
      </c>
      <c r="E26" s="328">
        <v>53</v>
      </c>
      <c r="F26" s="328"/>
      <c r="G26" s="329">
        <f t="shared" si="2"/>
        <v>4033</v>
      </c>
      <c r="H26" s="328">
        <v>7</v>
      </c>
      <c r="I26" s="328"/>
      <c r="J26" s="329">
        <f t="shared" si="3"/>
        <v>4040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4040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16126</v>
      </c>
      <c r="E27" s="332">
        <f aca="true" t="shared" si="5" ref="E27:P27">SUM(E23:E26)</f>
        <v>702</v>
      </c>
      <c r="F27" s="332">
        <f t="shared" si="5"/>
        <v>0</v>
      </c>
      <c r="G27" s="333">
        <f t="shared" si="2"/>
        <v>16828</v>
      </c>
      <c r="H27" s="332">
        <f t="shared" si="5"/>
        <v>7</v>
      </c>
      <c r="I27" s="332">
        <f t="shared" si="5"/>
        <v>0</v>
      </c>
      <c r="J27" s="333">
        <f t="shared" si="3"/>
        <v>16835</v>
      </c>
      <c r="K27" s="332">
        <f t="shared" si="5"/>
        <v>639</v>
      </c>
      <c r="L27" s="332">
        <f t="shared" si="5"/>
        <v>48</v>
      </c>
      <c r="M27" s="332">
        <f t="shared" si="5"/>
        <v>0</v>
      </c>
      <c r="N27" s="333">
        <f t="shared" si="4"/>
        <v>687</v>
      </c>
      <c r="O27" s="332">
        <f t="shared" si="5"/>
        <v>0</v>
      </c>
      <c r="P27" s="332">
        <f t="shared" si="5"/>
        <v>0</v>
      </c>
      <c r="Q27" s="333">
        <f t="shared" si="0"/>
        <v>687</v>
      </c>
      <c r="R27" s="343">
        <f t="shared" si="1"/>
        <v>16148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2534</v>
      </c>
      <c r="E29" s="335">
        <f aca="true" t="shared" si="6" ref="E29:P29">SUM(E30:E33)</f>
        <v>940</v>
      </c>
      <c r="F29" s="335">
        <f t="shared" si="6"/>
        <v>0</v>
      </c>
      <c r="G29" s="336">
        <f t="shared" si="2"/>
        <v>3474</v>
      </c>
      <c r="H29" s="335">
        <f t="shared" si="6"/>
        <v>0</v>
      </c>
      <c r="I29" s="335">
        <f t="shared" si="6"/>
        <v>0</v>
      </c>
      <c r="J29" s="336">
        <f t="shared" si="3"/>
        <v>3474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3474</v>
      </c>
    </row>
    <row r="30" spans="1:18" ht="15.75">
      <c r="A30" s="339"/>
      <c r="B30" s="321" t="s">
        <v>108</v>
      </c>
      <c r="C30" s="152" t="s">
        <v>563</v>
      </c>
      <c r="D30" s="328">
        <v>2530</v>
      </c>
      <c r="E30" s="328">
        <v>940</v>
      </c>
      <c r="F30" s="328"/>
      <c r="G30" s="329">
        <f t="shared" si="2"/>
        <v>3470</v>
      </c>
      <c r="H30" s="328"/>
      <c r="I30" s="328"/>
      <c r="J30" s="329">
        <f t="shared" si="3"/>
        <v>3470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3470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2534</v>
      </c>
      <c r="E40" s="330">
        <f aca="true" t="shared" si="10" ref="E40:P40">E29+E34+E39</f>
        <v>940</v>
      </c>
      <c r="F40" s="330">
        <f t="shared" si="10"/>
        <v>0</v>
      </c>
      <c r="G40" s="329">
        <f t="shared" si="2"/>
        <v>3474</v>
      </c>
      <c r="H40" s="330">
        <f t="shared" si="10"/>
        <v>0</v>
      </c>
      <c r="I40" s="330">
        <f t="shared" si="10"/>
        <v>0</v>
      </c>
      <c r="J40" s="329">
        <f t="shared" si="3"/>
        <v>3474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20046</v>
      </c>
      <c r="E42" s="349">
        <f>E19+E20+E21+E27+E40+E41</f>
        <v>1755</v>
      </c>
      <c r="F42" s="349">
        <f aca="true" t="shared" si="11" ref="F42:R42">F19+F20+F21+F27+F40+F41</f>
        <v>0</v>
      </c>
      <c r="G42" s="349">
        <f t="shared" si="11"/>
        <v>21801</v>
      </c>
      <c r="H42" s="349">
        <f t="shared" si="11"/>
        <v>7</v>
      </c>
      <c r="I42" s="349">
        <f t="shared" si="11"/>
        <v>0</v>
      </c>
      <c r="J42" s="349">
        <f t="shared" si="11"/>
        <v>21808</v>
      </c>
      <c r="K42" s="349">
        <f t="shared" si="11"/>
        <v>1129</v>
      </c>
      <c r="L42" s="349">
        <f t="shared" si="11"/>
        <v>368</v>
      </c>
      <c r="M42" s="349">
        <f t="shared" si="11"/>
        <v>0</v>
      </c>
      <c r="N42" s="349">
        <f t="shared" si="11"/>
        <v>1497</v>
      </c>
      <c r="O42" s="349">
        <f t="shared" si="11"/>
        <v>0</v>
      </c>
      <c r="P42" s="349">
        <f t="shared" si="11"/>
        <v>0</v>
      </c>
      <c r="Q42" s="349">
        <f t="shared" si="11"/>
        <v>1497</v>
      </c>
      <c r="R42" s="350">
        <f t="shared" si="11"/>
        <v>20311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43179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Гергана Попова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6"/>
      <c r="C50" s="708" t="str">
        <f>Начална!B17</f>
        <v>Виктория Миткова</v>
      </c>
      <c r="D50" s="704"/>
      <c r="E50" s="704"/>
      <c r="F50" s="704"/>
      <c r="G50" s="574"/>
      <c r="H50" s="45"/>
      <c r="I50" s="42"/>
    </row>
    <row r="51" spans="2:9" ht="15.75">
      <c r="B51" s="696"/>
      <c r="C51" s="704"/>
      <c r="D51" s="704"/>
      <c r="E51" s="704"/>
      <c r="F51" s="704"/>
      <c r="G51" s="574"/>
      <c r="H51" s="45"/>
      <c r="I51" s="42"/>
    </row>
    <row r="52" spans="2:9" ht="15.75">
      <c r="B52" s="696"/>
      <c r="C52" s="704"/>
      <c r="D52" s="704"/>
      <c r="E52" s="704"/>
      <c r="F52" s="704"/>
      <c r="G52" s="574"/>
      <c r="H52" s="45"/>
      <c r="I52" s="42"/>
    </row>
    <row r="53" spans="2:9" ht="15.75">
      <c r="B53" s="696"/>
      <c r="C53" s="704"/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9">
      <selection activeCell="C71" sqref="C7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5" t="s">
        <v>453</v>
      </c>
      <c r="B8" s="737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.75">
      <c r="A9" s="736"/>
      <c r="B9" s="738"/>
      <c r="C9" s="73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3512</v>
      </c>
      <c r="D13" s="362">
        <f>SUM(D14:D16)</f>
        <v>0</v>
      </c>
      <c r="E13" s="369">
        <f>SUM(E14:E16)</f>
        <v>3512</v>
      </c>
      <c r="F13" s="133"/>
    </row>
    <row r="14" spans="1:6" ht="15.75">
      <c r="A14" s="370" t="s">
        <v>596</v>
      </c>
      <c r="B14" s="135" t="s">
        <v>597</v>
      </c>
      <c r="C14" s="368">
        <v>3512</v>
      </c>
      <c r="D14" s="368"/>
      <c r="E14" s="369">
        <f aca="true" t="shared" si="0" ref="E14:E44">C14-D14</f>
        <v>3512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3512</v>
      </c>
      <c r="D21" s="440">
        <f>D13+D17+D18</f>
        <v>0</v>
      </c>
      <c r="E21" s="441">
        <f>E13+E17+E18</f>
        <v>3512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/>
      <c r="E23" s="442">
        <f t="shared" si="0"/>
        <v>40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1843</v>
      </c>
      <c r="D26" s="362">
        <f>SUM(D27:D29)</f>
        <v>1843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982</v>
      </c>
      <c r="D27" s="368">
        <f>951+31</f>
        <v>982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811</v>
      </c>
      <c r="D28" s="368">
        <v>811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50</v>
      </c>
      <c r="D29" s="368">
        <v>50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2475</v>
      </c>
      <c r="D30" s="368">
        <v>2475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90</v>
      </c>
      <c r="D31" s="368">
        <v>90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150</v>
      </c>
      <c r="D32" s="368">
        <v>150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10835</v>
      </c>
      <c r="D40" s="362">
        <f>SUM(D41:D44)</f>
        <v>10835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10835</v>
      </c>
      <c r="D44" s="368">
        <v>10835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15421</v>
      </c>
      <c r="D45" s="438">
        <f>D26+D30+D31+D33+D32+D34+D35+D40</f>
        <v>15421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18973</v>
      </c>
      <c r="D46" s="444">
        <f>D45+D23+D21+D11</f>
        <v>15421</v>
      </c>
      <c r="E46" s="445">
        <f>E45+E23+E21+E11</f>
        <v>3552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39" t="s">
        <v>658</v>
      </c>
      <c r="D50" s="365" t="s">
        <v>659</v>
      </c>
      <c r="E50" s="365"/>
      <c r="F50" s="741" t="s">
        <v>660</v>
      </c>
    </row>
    <row r="51" spans="1:6" s="128" customFormat="1" ht="18" customHeight="1">
      <c r="A51" s="736"/>
      <c r="B51" s="738"/>
      <c r="C51" s="740"/>
      <c r="D51" s="130" t="s">
        <v>589</v>
      </c>
      <c r="E51" s="130" t="s">
        <v>590</v>
      </c>
      <c r="F51" s="74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</v>
      </c>
      <c r="D70" s="197"/>
      <c r="E70" s="136">
        <f t="shared" si="1"/>
        <v>10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163</v>
      </c>
      <c r="D73" s="137">
        <f>SUM(D74:D76)</f>
        <v>163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40</v>
      </c>
      <c r="D74" s="197">
        <v>40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123</v>
      </c>
      <c r="D76" s="197">
        <v>123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2611</v>
      </c>
      <c r="D87" s="134">
        <f>SUM(D88:D92)+D96</f>
        <v>2611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1509</v>
      </c>
      <c r="D89" s="197">
        <v>1509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17</v>
      </c>
      <c r="D90" s="197">
        <v>17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458</v>
      </c>
      <c r="D91" s="197">
        <v>458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379</v>
      </c>
      <c r="D92" s="138">
        <f>SUM(D93:D95)</f>
        <v>379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52</v>
      </c>
      <c r="D93" s="197">
        <v>52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201</v>
      </c>
      <c r="D94" s="197">
        <v>201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126</v>
      </c>
      <c r="D95" s="197">
        <v>126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248</v>
      </c>
      <c r="D96" s="197">
        <v>248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1629</v>
      </c>
      <c r="D97" s="197">
        <v>1629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4403</v>
      </c>
      <c r="D98" s="433">
        <f>D87+D82+D77+D73+D97</f>
        <v>4403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4413</v>
      </c>
      <c r="D99" s="427">
        <f>D98+D70+D68</f>
        <v>4403</v>
      </c>
      <c r="E99" s="427">
        <f>E98+E70+E68</f>
        <v>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2" t="s">
        <v>841</v>
      </c>
      <c r="B109" s="732"/>
      <c r="C109" s="732"/>
      <c r="D109" s="732"/>
      <c r="E109" s="732"/>
      <c r="F109" s="73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43179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Гергана Попова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8" t="str">
        <f>Начална!B17</f>
        <v>Виктория Миткова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/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/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/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7" sqref="C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43179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Гергана Попова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50"/>
      <c r="C34" s="750"/>
      <c r="D34" s="750"/>
      <c r="E34" s="750"/>
      <c r="F34" s="750"/>
      <c r="G34" s="750"/>
      <c r="H34" s="750"/>
      <c r="I34" s="750"/>
    </row>
    <row r="35" spans="1:9" s="116" customFormat="1" ht="15.75">
      <c r="A35" s="695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6"/>
      <c r="B36" s="708" t="str">
        <f>Начална!B17</f>
        <v>Виктория Миткова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/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/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/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2018-03-30T10:14:47Z</cp:lastPrinted>
  <dcterms:created xsi:type="dcterms:W3CDTF">2006-09-16T00:00:00Z</dcterms:created>
  <dcterms:modified xsi:type="dcterms:W3CDTF">2018-03-30T13:48:17Z</dcterms:modified>
  <cp:category/>
  <cp:version/>
  <cp:contentType/>
  <cp:contentStatus/>
</cp:coreProperties>
</file>